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EC72FD21-E633-4E28-9CA1-534FCAEC4073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0" i="4" l="1"/>
  <c r="H70" i="4"/>
  <c r="G70" i="4"/>
  <c r="F70" i="4"/>
  <c r="E70" i="4"/>
  <c r="D70" i="4"/>
  <c r="C70" i="4"/>
  <c r="B70" i="4"/>
  <c r="I66" i="4"/>
  <c r="H66" i="4"/>
  <c r="G66" i="4"/>
  <c r="F66" i="4"/>
  <c r="E66" i="4"/>
  <c r="D66" i="4"/>
  <c r="C66" i="4"/>
  <c r="B66" i="4"/>
  <c r="E65" i="4"/>
  <c r="B65" i="4"/>
  <c r="I64" i="4"/>
  <c r="H64" i="4"/>
  <c r="G64" i="4"/>
  <c r="F64" i="4"/>
  <c r="E64" i="4"/>
  <c r="D64" i="4"/>
  <c r="C64" i="4"/>
  <c r="B64" i="4"/>
  <c r="G63" i="4"/>
  <c r="D63" i="4"/>
  <c r="D65" i="4" s="1"/>
  <c r="C63" i="4"/>
  <c r="C65" i="4" s="1"/>
  <c r="I62" i="4"/>
  <c r="H62" i="4"/>
  <c r="G62" i="4"/>
  <c r="F62" i="4"/>
  <c r="E62" i="4"/>
  <c r="D62" i="4"/>
  <c r="C62" i="4"/>
  <c r="B62" i="4"/>
  <c r="G61" i="4"/>
  <c r="F61" i="4"/>
  <c r="E61" i="4"/>
  <c r="B61" i="4"/>
  <c r="I60" i="4"/>
  <c r="H60" i="4"/>
  <c r="H65" i="4" s="1"/>
  <c r="G60" i="4"/>
  <c r="F60" i="4"/>
  <c r="E60" i="4"/>
  <c r="D60" i="4"/>
  <c r="C60" i="4"/>
  <c r="B60" i="4"/>
  <c r="I58" i="4"/>
  <c r="I59" i="4" s="1"/>
  <c r="H58" i="4"/>
  <c r="G58" i="4"/>
  <c r="F58" i="4"/>
  <c r="E58" i="4"/>
  <c r="D58" i="4"/>
  <c r="C58" i="4"/>
  <c r="I57" i="4"/>
  <c r="H57" i="4"/>
  <c r="G57" i="4"/>
  <c r="F57" i="4"/>
  <c r="F59" i="4" s="1"/>
  <c r="E57" i="4"/>
  <c r="E59" i="4" s="1"/>
  <c r="D57" i="4"/>
  <c r="D59" i="4" s="1"/>
  <c r="C57" i="4"/>
  <c r="C59" i="4" s="1"/>
  <c r="B57" i="4"/>
  <c r="I53" i="4"/>
  <c r="H53" i="4"/>
  <c r="G53" i="4"/>
  <c r="F53" i="4"/>
  <c r="E53" i="4"/>
  <c r="D53" i="4"/>
  <c r="C53" i="4"/>
  <c r="B53" i="4"/>
  <c r="B59" i="4" s="1"/>
  <c r="E52" i="4"/>
  <c r="D52" i="4"/>
  <c r="I51" i="4"/>
  <c r="H51" i="4"/>
  <c r="G51" i="4"/>
  <c r="F51" i="4"/>
  <c r="E51" i="4"/>
  <c r="D51" i="4"/>
  <c r="C51" i="4"/>
  <c r="B51" i="4"/>
  <c r="I49" i="4"/>
  <c r="H49" i="4"/>
  <c r="G49" i="4"/>
  <c r="F49" i="4"/>
  <c r="E49" i="4"/>
  <c r="D49" i="4"/>
  <c r="C49" i="4"/>
  <c r="B49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7" i="4"/>
  <c r="H37" i="4"/>
  <c r="G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F32" i="4" s="1"/>
  <c r="E34" i="4"/>
  <c r="E32" i="4" s="1"/>
  <c r="D34" i="4"/>
  <c r="D32" i="4" s="1"/>
  <c r="C34" i="4"/>
  <c r="B34" i="4"/>
  <c r="I33" i="4"/>
  <c r="H33" i="4"/>
  <c r="G33" i="4"/>
  <c r="F33" i="4"/>
  <c r="E33" i="4"/>
  <c r="D33" i="4"/>
  <c r="C33" i="4"/>
  <c r="B33" i="4"/>
  <c r="H32" i="4"/>
  <c r="G32" i="4"/>
  <c r="I30" i="4"/>
  <c r="H30" i="4"/>
  <c r="G30" i="4"/>
  <c r="F30" i="4"/>
  <c r="E30" i="4"/>
  <c r="D30" i="4"/>
  <c r="C30" i="4"/>
  <c r="B30" i="4"/>
  <c r="I29" i="4"/>
  <c r="H29" i="4"/>
  <c r="G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18" i="4"/>
  <c r="H18" i="4"/>
  <c r="E18" i="4"/>
  <c r="I17" i="4"/>
  <c r="H17" i="4"/>
  <c r="G17" i="4"/>
  <c r="F17" i="4"/>
  <c r="E17" i="4"/>
  <c r="E19" i="4" s="1"/>
  <c r="D17" i="4"/>
  <c r="D19" i="4" s="1"/>
  <c r="C17" i="4"/>
  <c r="C19" i="4" s="1"/>
  <c r="B17" i="4"/>
  <c r="I16" i="4"/>
  <c r="I19" i="4" s="1"/>
  <c r="H16" i="4"/>
  <c r="H19" i="4" s="1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L1" i="4"/>
  <c r="M1" i="4" s="1"/>
  <c r="N1" i="4" s="1"/>
  <c r="O1" i="4" s="1"/>
  <c r="P1" i="4" s="1"/>
  <c r="H1" i="4"/>
  <c r="G1" i="4" s="1"/>
  <c r="F1" i="4" s="1"/>
  <c r="E1" i="4" s="1"/>
  <c r="D1" i="4" s="1"/>
  <c r="C1" i="4"/>
  <c r="B1" i="4"/>
  <c r="H220" i="3"/>
  <c r="B220" i="3"/>
  <c r="E219" i="3"/>
  <c r="I218" i="3"/>
  <c r="H218" i="3"/>
  <c r="G218" i="3"/>
  <c r="G219" i="3" s="1"/>
  <c r="F218" i="3"/>
  <c r="E218" i="3"/>
  <c r="D218" i="3"/>
  <c r="C218" i="3"/>
  <c r="B218" i="3"/>
  <c r="G217" i="3"/>
  <c r="H216" i="3"/>
  <c r="G216" i="3"/>
  <c r="F216" i="3"/>
  <c r="E216" i="3"/>
  <c r="H215" i="3"/>
  <c r="G215" i="3"/>
  <c r="F215" i="3"/>
  <c r="E215" i="3"/>
  <c r="D215" i="3"/>
  <c r="D216" i="3" s="1"/>
  <c r="C215" i="3"/>
  <c r="C217" i="3" s="1"/>
  <c r="B215" i="3"/>
  <c r="B217" i="3" s="1"/>
  <c r="G214" i="3"/>
  <c r="F214" i="3"/>
  <c r="C214" i="3"/>
  <c r="G213" i="3"/>
  <c r="J212" i="3"/>
  <c r="I212" i="3"/>
  <c r="I213" i="3" s="1"/>
  <c r="H212" i="3"/>
  <c r="G212" i="3"/>
  <c r="F212" i="3"/>
  <c r="F213" i="3" s="1"/>
  <c r="E212" i="3"/>
  <c r="D212" i="3"/>
  <c r="C212" i="3"/>
  <c r="B212" i="3"/>
  <c r="E211" i="3"/>
  <c r="B211" i="3"/>
  <c r="I210" i="3"/>
  <c r="C210" i="3"/>
  <c r="E209" i="3"/>
  <c r="D209" i="3"/>
  <c r="C209" i="3"/>
  <c r="I208" i="3"/>
  <c r="I209" i="3" s="1"/>
  <c r="H208" i="3"/>
  <c r="G208" i="3"/>
  <c r="F208" i="3"/>
  <c r="E208" i="3"/>
  <c r="E205" i="3" s="1"/>
  <c r="D208" i="3"/>
  <c r="D211" i="3" s="1"/>
  <c r="C208" i="3"/>
  <c r="B208" i="3"/>
  <c r="E207" i="3"/>
  <c r="I205" i="3"/>
  <c r="H205" i="3"/>
  <c r="G205" i="3"/>
  <c r="F205" i="3"/>
  <c r="M204" i="3"/>
  <c r="N204" i="3" s="1"/>
  <c r="L204" i="3"/>
  <c r="K204" i="3"/>
  <c r="L203" i="3"/>
  <c r="K203" i="3"/>
  <c r="H203" i="3"/>
  <c r="G203" i="3"/>
  <c r="F203" i="3"/>
  <c r="E203" i="3"/>
  <c r="D203" i="3"/>
  <c r="C203" i="3"/>
  <c r="B203" i="3"/>
  <c r="K202" i="3"/>
  <c r="K201" i="3" s="1"/>
  <c r="J202" i="3"/>
  <c r="H202" i="3"/>
  <c r="H204" i="3" s="1"/>
  <c r="G202" i="3"/>
  <c r="G204" i="3" s="1"/>
  <c r="F202" i="3"/>
  <c r="F204" i="3" s="1"/>
  <c r="J201" i="3"/>
  <c r="I201" i="3"/>
  <c r="I202" i="3" s="1"/>
  <c r="H201" i="3"/>
  <c r="G201" i="3"/>
  <c r="G220" i="3" s="1"/>
  <c r="F201" i="3"/>
  <c r="F217" i="3" s="1"/>
  <c r="E201" i="3"/>
  <c r="D201" i="3"/>
  <c r="C201" i="3"/>
  <c r="B201" i="3"/>
  <c r="B210" i="3" s="1"/>
  <c r="A200" i="3"/>
  <c r="D199" i="3"/>
  <c r="C199" i="3"/>
  <c r="B199" i="3"/>
  <c r="D198" i="3"/>
  <c r="C198" i="3"/>
  <c r="I197" i="3"/>
  <c r="H197" i="3"/>
  <c r="G197" i="3"/>
  <c r="F197" i="3"/>
  <c r="F198" i="3" s="1"/>
  <c r="E197" i="3"/>
  <c r="E198" i="3" s="1"/>
  <c r="D197" i="3"/>
  <c r="C197" i="3"/>
  <c r="B197" i="3"/>
  <c r="I195" i="3"/>
  <c r="F195" i="3"/>
  <c r="E195" i="3"/>
  <c r="D195" i="3"/>
  <c r="I194" i="3"/>
  <c r="H194" i="3"/>
  <c r="G194" i="3"/>
  <c r="F194" i="3"/>
  <c r="E194" i="3"/>
  <c r="D194" i="3"/>
  <c r="C194" i="3"/>
  <c r="C195" i="3" s="1"/>
  <c r="B194" i="3"/>
  <c r="F192" i="3"/>
  <c r="I191" i="3"/>
  <c r="H191" i="3"/>
  <c r="H192" i="3" s="1"/>
  <c r="G191" i="3"/>
  <c r="G192" i="3" s="1"/>
  <c r="F191" i="3"/>
  <c r="E191" i="3"/>
  <c r="E192" i="3" s="1"/>
  <c r="D191" i="3"/>
  <c r="C191" i="3"/>
  <c r="B191" i="3"/>
  <c r="I190" i="3"/>
  <c r="J190" i="3" s="1"/>
  <c r="H190" i="3"/>
  <c r="C190" i="3"/>
  <c r="E189" i="3"/>
  <c r="D189" i="3"/>
  <c r="I188" i="3"/>
  <c r="C188" i="3"/>
  <c r="I187" i="3"/>
  <c r="H187" i="3"/>
  <c r="H188" i="3" s="1"/>
  <c r="G187" i="3"/>
  <c r="F187" i="3"/>
  <c r="E187" i="3"/>
  <c r="D187" i="3"/>
  <c r="C187" i="3"/>
  <c r="B187" i="3"/>
  <c r="H184" i="3"/>
  <c r="G184" i="3"/>
  <c r="F184" i="3"/>
  <c r="L183" i="3"/>
  <c r="L181" i="3" s="1"/>
  <c r="K183" i="3"/>
  <c r="F183" i="3"/>
  <c r="N182" i="3"/>
  <c r="M182" i="3"/>
  <c r="K182" i="3"/>
  <c r="L182" i="3" s="1"/>
  <c r="I182" i="3"/>
  <c r="H182" i="3"/>
  <c r="G182" i="3"/>
  <c r="F182" i="3"/>
  <c r="K181" i="3"/>
  <c r="J181" i="3"/>
  <c r="G181" i="3"/>
  <c r="G183" i="3" s="1"/>
  <c r="F181" i="3"/>
  <c r="J180" i="3"/>
  <c r="K180" i="3" s="1"/>
  <c r="L180" i="3" s="1"/>
  <c r="I180" i="3"/>
  <c r="H180" i="3"/>
  <c r="G180" i="3"/>
  <c r="F180" i="3"/>
  <c r="E180" i="3"/>
  <c r="K179" i="3"/>
  <c r="L178" i="3"/>
  <c r="K178" i="3"/>
  <c r="I178" i="3"/>
  <c r="H178" i="3"/>
  <c r="G178" i="3"/>
  <c r="F178" i="3"/>
  <c r="F179" i="3" s="1"/>
  <c r="J177" i="3"/>
  <c r="I176" i="3"/>
  <c r="J176" i="3" s="1"/>
  <c r="H176" i="3"/>
  <c r="H177" i="3" s="1"/>
  <c r="H179" i="3" s="1"/>
  <c r="G176" i="3"/>
  <c r="G177" i="3" s="1"/>
  <c r="F176" i="3"/>
  <c r="F177" i="3" s="1"/>
  <c r="E176" i="3"/>
  <c r="L175" i="3"/>
  <c r="M175" i="3" s="1"/>
  <c r="N175" i="3" s="1"/>
  <c r="K175" i="3"/>
  <c r="K174" i="3"/>
  <c r="L174" i="3" s="1"/>
  <c r="I174" i="3"/>
  <c r="H174" i="3"/>
  <c r="G174" i="3"/>
  <c r="F174" i="3"/>
  <c r="K173" i="3"/>
  <c r="J173" i="3"/>
  <c r="J172" i="3" s="1"/>
  <c r="I172" i="3"/>
  <c r="H172" i="3"/>
  <c r="G172" i="3"/>
  <c r="F172" i="3"/>
  <c r="E172" i="3"/>
  <c r="N171" i="3"/>
  <c r="L171" i="3"/>
  <c r="M171" i="3" s="1"/>
  <c r="K171" i="3"/>
  <c r="K170" i="3"/>
  <c r="I170" i="3"/>
  <c r="H170" i="3"/>
  <c r="G170" i="3"/>
  <c r="F170" i="3"/>
  <c r="J169" i="3"/>
  <c r="I168" i="3"/>
  <c r="I169" i="3" s="1"/>
  <c r="H168" i="3"/>
  <c r="G168" i="3"/>
  <c r="H169" i="3" s="1"/>
  <c r="H171" i="3" s="1"/>
  <c r="F168" i="3"/>
  <c r="E168" i="3"/>
  <c r="E166" i="3" s="1"/>
  <c r="I166" i="3"/>
  <c r="D166" i="3"/>
  <c r="D193" i="3" s="1"/>
  <c r="C166" i="3"/>
  <c r="B166" i="3"/>
  <c r="B196" i="3" s="1"/>
  <c r="A165" i="3"/>
  <c r="I164" i="3"/>
  <c r="J164" i="3" s="1"/>
  <c r="E164" i="3"/>
  <c r="C164" i="3"/>
  <c r="E163" i="3"/>
  <c r="D163" i="3"/>
  <c r="I162" i="3"/>
  <c r="I163" i="3" s="1"/>
  <c r="H162" i="3"/>
  <c r="G162" i="3"/>
  <c r="F162" i="3"/>
  <c r="F163" i="3" s="1"/>
  <c r="E162" i="3"/>
  <c r="D162" i="3"/>
  <c r="C162" i="3"/>
  <c r="B162" i="3"/>
  <c r="B164" i="3" s="1"/>
  <c r="C161" i="3"/>
  <c r="B161" i="3"/>
  <c r="C160" i="3"/>
  <c r="I159" i="3"/>
  <c r="H159" i="3"/>
  <c r="G159" i="3"/>
  <c r="F159" i="3"/>
  <c r="F160" i="3" s="1"/>
  <c r="E159" i="3"/>
  <c r="D159" i="3"/>
  <c r="C159" i="3"/>
  <c r="D160" i="3" s="1"/>
  <c r="B159" i="3"/>
  <c r="B14" i="3" s="1"/>
  <c r="B158" i="3"/>
  <c r="I157" i="3"/>
  <c r="H157" i="3"/>
  <c r="I156" i="3"/>
  <c r="I149" i="3" s="1"/>
  <c r="H156" i="3"/>
  <c r="G156" i="3"/>
  <c r="F156" i="3"/>
  <c r="E156" i="3"/>
  <c r="E149" i="3" s="1"/>
  <c r="D156" i="3"/>
  <c r="D157" i="3" s="1"/>
  <c r="C156" i="3"/>
  <c r="B156" i="3"/>
  <c r="J155" i="3"/>
  <c r="I155" i="3"/>
  <c r="E155" i="3"/>
  <c r="F154" i="3"/>
  <c r="F153" i="3"/>
  <c r="E153" i="3"/>
  <c r="I152" i="3"/>
  <c r="H152" i="3"/>
  <c r="G152" i="3"/>
  <c r="F152" i="3"/>
  <c r="E152" i="3"/>
  <c r="D152" i="3"/>
  <c r="C152" i="3"/>
  <c r="C154" i="3" s="1"/>
  <c r="B152" i="3"/>
  <c r="B8" i="3" s="1"/>
  <c r="K148" i="3"/>
  <c r="L148" i="3" s="1"/>
  <c r="M148" i="3" s="1"/>
  <c r="N148" i="3" s="1"/>
  <c r="H148" i="3"/>
  <c r="M147" i="3"/>
  <c r="K147" i="3"/>
  <c r="L147" i="3" s="1"/>
  <c r="L146" i="3" s="1"/>
  <c r="I147" i="3"/>
  <c r="H147" i="3"/>
  <c r="G147" i="3"/>
  <c r="F147" i="3"/>
  <c r="E147" i="3"/>
  <c r="D147" i="3"/>
  <c r="C147" i="3"/>
  <c r="B147" i="3"/>
  <c r="K146" i="3"/>
  <c r="J146" i="3"/>
  <c r="J145" i="3" s="1"/>
  <c r="I146" i="3"/>
  <c r="I148" i="3" s="1"/>
  <c r="H146" i="3"/>
  <c r="I145" i="3"/>
  <c r="I158" i="3" s="1"/>
  <c r="H145" i="3"/>
  <c r="G145" i="3"/>
  <c r="F145" i="3"/>
  <c r="E145" i="3"/>
  <c r="D145" i="3"/>
  <c r="C145" i="3"/>
  <c r="B145" i="3"/>
  <c r="A144" i="3"/>
  <c r="I143" i="3"/>
  <c r="J143" i="3" s="1"/>
  <c r="J142" i="3" s="1"/>
  <c r="H143" i="3"/>
  <c r="H142" i="3"/>
  <c r="G142" i="3"/>
  <c r="I141" i="3"/>
  <c r="I142" i="3" s="1"/>
  <c r="H141" i="3"/>
  <c r="G141" i="3"/>
  <c r="F141" i="3"/>
  <c r="E141" i="3"/>
  <c r="D141" i="3"/>
  <c r="C141" i="3"/>
  <c r="B141" i="3"/>
  <c r="I140" i="3"/>
  <c r="J140" i="3" s="1"/>
  <c r="K140" i="3" s="1"/>
  <c r="L140" i="3" s="1"/>
  <c r="M140" i="3" s="1"/>
  <c r="N140" i="3" s="1"/>
  <c r="H140" i="3"/>
  <c r="I139" i="3"/>
  <c r="G139" i="3"/>
  <c r="F139" i="3"/>
  <c r="D139" i="3"/>
  <c r="C139" i="3"/>
  <c r="I138" i="3"/>
  <c r="H138" i="3"/>
  <c r="G138" i="3"/>
  <c r="F138" i="3"/>
  <c r="E138" i="3"/>
  <c r="D138" i="3"/>
  <c r="C138" i="3"/>
  <c r="B138" i="3"/>
  <c r="B137" i="3"/>
  <c r="H136" i="3"/>
  <c r="I135" i="3"/>
  <c r="H135" i="3"/>
  <c r="G135" i="3"/>
  <c r="F135" i="3"/>
  <c r="E135" i="3"/>
  <c r="E136" i="3" s="1"/>
  <c r="D135" i="3"/>
  <c r="C135" i="3"/>
  <c r="C128" i="3" s="1"/>
  <c r="B135" i="3"/>
  <c r="C136" i="3" s="1"/>
  <c r="E134" i="3"/>
  <c r="C134" i="3"/>
  <c r="H133" i="3"/>
  <c r="F132" i="3"/>
  <c r="C132" i="3"/>
  <c r="I131" i="3"/>
  <c r="H131" i="3"/>
  <c r="G131" i="3"/>
  <c r="F131" i="3"/>
  <c r="E131" i="3"/>
  <c r="D131" i="3"/>
  <c r="D132" i="3" s="1"/>
  <c r="C131" i="3"/>
  <c r="B131" i="3"/>
  <c r="E129" i="3"/>
  <c r="D129" i="3"/>
  <c r="F128" i="3"/>
  <c r="E128" i="3"/>
  <c r="D128" i="3"/>
  <c r="B128" i="3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J125" i="3"/>
  <c r="J124" i="3" s="1"/>
  <c r="G125" i="3"/>
  <c r="G127" i="3" s="1"/>
  <c r="I124" i="3"/>
  <c r="I125" i="3" s="1"/>
  <c r="H124" i="3"/>
  <c r="G124" i="3"/>
  <c r="F124" i="3"/>
  <c r="E124" i="3"/>
  <c r="E125" i="3" s="1"/>
  <c r="E127" i="3" s="1"/>
  <c r="D124" i="3"/>
  <c r="D125" i="3" s="1"/>
  <c r="D127" i="3" s="1"/>
  <c r="C124" i="3"/>
  <c r="C125" i="3" s="1"/>
  <c r="C127" i="3" s="1"/>
  <c r="B124" i="3"/>
  <c r="K123" i="3"/>
  <c r="K121" i="3" s="1"/>
  <c r="F123" i="3"/>
  <c r="K122" i="3"/>
  <c r="L122" i="3" s="1"/>
  <c r="I122" i="3"/>
  <c r="H122" i="3"/>
  <c r="G122" i="3"/>
  <c r="F122" i="3"/>
  <c r="E122" i="3"/>
  <c r="D122" i="3"/>
  <c r="C122" i="3"/>
  <c r="B122" i="3"/>
  <c r="J121" i="3"/>
  <c r="J120" i="3" s="1"/>
  <c r="F121" i="3"/>
  <c r="E121" i="3"/>
  <c r="E123" i="3" s="1"/>
  <c r="D121" i="3"/>
  <c r="D123" i="3" s="1"/>
  <c r="C121" i="3"/>
  <c r="C123" i="3" s="1"/>
  <c r="I120" i="3"/>
  <c r="I121" i="3" s="1"/>
  <c r="H120" i="3"/>
  <c r="G120" i="3"/>
  <c r="F120" i="3"/>
  <c r="G121" i="3" s="1"/>
  <c r="G123" i="3" s="1"/>
  <c r="E120" i="3"/>
  <c r="D120" i="3"/>
  <c r="C120" i="3"/>
  <c r="B120" i="3"/>
  <c r="K119" i="3"/>
  <c r="L119" i="3" s="1"/>
  <c r="M119" i="3" s="1"/>
  <c r="N119" i="3" s="1"/>
  <c r="K118" i="3"/>
  <c r="L118" i="3" s="1"/>
  <c r="L117" i="3" s="1"/>
  <c r="I118" i="3"/>
  <c r="H118" i="3"/>
  <c r="G118" i="3"/>
  <c r="F118" i="3"/>
  <c r="E118" i="3"/>
  <c r="D118" i="3"/>
  <c r="C118" i="3"/>
  <c r="B118" i="3"/>
  <c r="J117" i="3"/>
  <c r="J116" i="3"/>
  <c r="I116" i="3"/>
  <c r="I117" i="3" s="1"/>
  <c r="I119" i="3" s="1"/>
  <c r="H116" i="3"/>
  <c r="H117" i="3" s="1"/>
  <c r="H119" i="3" s="1"/>
  <c r="G116" i="3"/>
  <c r="F116" i="3"/>
  <c r="E116" i="3"/>
  <c r="D116" i="3"/>
  <c r="C116" i="3"/>
  <c r="B116" i="3"/>
  <c r="I114" i="3"/>
  <c r="I115" i="3" s="1"/>
  <c r="H114" i="3"/>
  <c r="B114" i="3"/>
  <c r="B133" i="3" s="1"/>
  <c r="A113" i="3"/>
  <c r="I110" i="3"/>
  <c r="H110" i="3"/>
  <c r="G110" i="3"/>
  <c r="F110" i="3"/>
  <c r="G111" i="3" s="1"/>
  <c r="E110" i="3"/>
  <c r="D110" i="3"/>
  <c r="E111" i="3" s="1"/>
  <c r="C110" i="3"/>
  <c r="B110" i="3"/>
  <c r="I107" i="3"/>
  <c r="H107" i="3"/>
  <c r="G107" i="3"/>
  <c r="F107" i="3"/>
  <c r="E107" i="3"/>
  <c r="D107" i="3"/>
  <c r="C107" i="3"/>
  <c r="B107" i="3"/>
  <c r="B106" i="3"/>
  <c r="I105" i="3"/>
  <c r="F105" i="3"/>
  <c r="C105" i="3"/>
  <c r="I104" i="3"/>
  <c r="H104" i="3"/>
  <c r="G104" i="3"/>
  <c r="F104" i="3"/>
  <c r="E104" i="3"/>
  <c r="D104" i="3"/>
  <c r="C104" i="3"/>
  <c r="B104" i="3"/>
  <c r="B97" i="3" s="1"/>
  <c r="I103" i="3"/>
  <c r="J103" i="3" s="1"/>
  <c r="K103" i="3" s="1"/>
  <c r="L103" i="3" s="1"/>
  <c r="M103" i="3" s="1"/>
  <c r="N103" i="3" s="1"/>
  <c r="H103" i="3"/>
  <c r="E103" i="3"/>
  <c r="B103" i="3"/>
  <c r="C101" i="3"/>
  <c r="I100" i="3"/>
  <c r="I101" i="3" s="1"/>
  <c r="H100" i="3"/>
  <c r="G100" i="3"/>
  <c r="F100" i="3"/>
  <c r="F103" i="3" s="1"/>
  <c r="E100" i="3"/>
  <c r="E101" i="3" s="1"/>
  <c r="D100" i="3"/>
  <c r="D103" i="3" s="1"/>
  <c r="C100" i="3"/>
  <c r="B100" i="3"/>
  <c r="H98" i="3"/>
  <c r="G98" i="3"/>
  <c r="I97" i="3"/>
  <c r="H97" i="3"/>
  <c r="G97" i="3"/>
  <c r="F97" i="3"/>
  <c r="E97" i="3"/>
  <c r="M96" i="3"/>
  <c r="N96" i="3" s="1"/>
  <c r="L96" i="3"/>
  <c r="K96" i="3"/>
  <c r="L95" i="3"/>
  <c r="M95" i="3" s="1"/>
  <c r="K95" i="3"/>
  <c r="I95" i="3"/>
  <c r="H95" i="3"/>
  <c r="G95" i="3"/>
  <c r="F95" i="3"/>
  <c r="E95" i="3"/>
  <c r="D95" i="3"/>
  <c r="C95" i="3"/>
  <c r="B95" i="3"/>
  <c r="L94" i="3"/>
  <c r="K94" i="3"/>
  <c r="J94" i="3"/>
  <c r="E94" i="3"/>
  <c r="E96" i="3" s="1"/>
  <c r="I93" i="3"/>
  <c r="J93" i="3" s="1"/>
  <c r="K93" i="3" s="1"/>
  <c r="H93" i="3"/>
  <c r="G93" i="3"/>
  <c r="F93" i="3"/>
  <c r="E93" i="3"/>
  <c r="D93" i="3"/>
  <c r="C93" i="3"/>
  <c r="C94" i="3" s="1"/>
  <c r="C96" i="3" s="1"/>
  <c r="B93" i="3"/>
  <c r="M92" i="3"/>
  <c r="N92" i="3" s="1"/>
  <c r="L92" i="3"/>
  <c r="K92" i="3"/>
  <c r="L91" i="3"/>
  <c r="M91" i="3" s="1"/>
  <c r="K91" i="3"/>
  <c r="I91" i="3"/>
  <c r="H91" i="3"/>
  <c r="G91" i="3"/>
  <c r="F91" i="3"/>
  <c r="E91" i="3"/>
  <c r="D91" i="3"/>
  <c r="C91" i="3"/>
  <c r="B91" i="3"/>
  <c r="L90" i="3"/>
  <c r="K90" i="3"/>
  <c r="J90" i="3"/>
  <c r="D90" i="3"/>
  <c r="D92" i="3" s="1"/>
  <c r="I89" i="3"/>
  <c r="J89" i="3" s="1"/>
  <c r="K89" i="3" s="1"/>
  <c r="L89" i="3" s="1"/>
  <c r="H89" i="3"/>
  <c r="G89" i="3"/>
  <c r="G90" i="3" s="1"/>
  <c r="G92" i="3" s="1"/>
  <c r="F89" i="3"/>
  <c r="E89" i="3"/>
  <c r="D89" i="3"/>
  <c r="C89" i="3"/>
  <c r="C90" i="3" s="1"/>
  <c r="C92" i="3" s="1"/>
  <c r="B89" i="3"/>
  <c r="N88" i="3"/>
  <c r="M88" i="3"/>
  <c r="L88" i="3"/>
  <c r="K88" i="3"/>
  <c r="H88" i="3"/>
  <c r="G88" i="3"/>
  <c r="M87" i="3"/>
  <c r="N87" i="3" s="1"/>
  <c r="N86" i="3" s="1"/>
  <c r="L87" i="3"/>
  <c r="K87" i="3"/>
  <c r="I87" i="3"/>
  <c r="H87" i="3"/>
  <c r="G87" i="3"/>
  <c r="F87" i="3"/>
  <c r="E87" i="3"/>
  <c r="D87" i="3"/>
  <c r="C87" i="3"/>
  <c r="B87" i="3"/>
  <c r="M86" i="3"/>
  <c r="L86" i="3"/>
  <c r="K86" i="3"/>
  <c r="J86" i="3"/>
  <c r="I86" i="3"/>
  <c r="I88" i="3" s="1"/>
  <c r="H86" i="3"/>
  <c r="G86" i="3"/>
  <c r="E86" i="3"/>
  <c r="E88" i="3" s="1"/>
  <c r="D86" i="3"/>
  <c r="D88" i="3" s="1"/>
  <c r="I85" i="3"/>
  <c r="J85" i="3" s="1"/>
  <c r="K85" i="3" s="1"/>
  <c r="H85" i="3"/>
  <c r="G85" i="3"/>
  <c r="F85" i="3"/>
  <c r="E85" i="3"/>
  <c r="D85" i="3"/>
  <c r="C85" i="3"/>
  <c r="B85" i="3"/>
  <c r="B83" i="3" s="1"/>
  <c r="J83" i="3"/>
  <c r="D83" i="3"/>
  <c r="C83" i="3"/>
  <c r="C106" i="3" s="1"/>
  <c r="A82" i="3"/>
  <c r="B81" i="3"/>
  <c r="E80" i="3"/>
  <c r="D80" i="3"/>
  <c r="I79" i="3"/>
  <c r="H79" i="3"/>
  <c r="G79" i="3"/>
  <c r="H80" i="3" s="1"/>
  <c r="F79" i="3"/>
  <c r="G80" i="3" s="1"/>
  <c r="E79" i="3"/>
  <c r="F80" i="3" s="1"/>
  <c r="D79" i="3"/>
  <c r="C79" i="3"/>
  <c r="B79" i="3"/>
  <c r="E77" i="3"/>
  <c r="I76" i="3"/>
  <c r="I14" i="3" s="1"/>
  <c r="H76" i="3"/>
  <c r="G76" i="3"/>
  <c r="H77" i="3" s="1"/>
  <c r="F76" i="3"/>
  <c r="G77" i="3" s="1"/>
  <c r="E76" i="3"/>
  <c r="F77" i="3" s="1"/>
  <c r="D76" i="3"/>
  <c r="C76" i="3"/>
  <c r="B76" i="3"/>
  <c r="G74" i="3"/>
  <c r="I73" i="3"/>
  <c r="H73" i="3"/>
  <c r="G73" i="3"/>
  <c r="H74" i="3" s="1"/>
  <c r="F73" i="3"/>
  <c r="E73" i="3"/>
  <c r="D73" i="3"/>
  <c r="C73" i="3"/>
  <c r="D74" i="3" s="1"/>
  <c r="B73" i="3"/>
  <c r="D72" i="3"/>
  <c r="C72" i="3"/>
  <c r="I69" i="3"/>
  <c r="H69" i="3"/>
  <c r="H72" i="3" s="1"/>
  <c r="G69" i="3"/>
  <c r="G72" i="3" s="1"/>
  <c r="F69" i="3"/>
  <c r="E69" i="3"/>
  <c r="D69" i="3"/>
  <c r="D70" i="3" s="1"/>
  <c r="C69" i="3"/>
  <c r="B69" i="3"/>
  <c r="B72" i="3" s="1"/>
  <c r="H66" i="3"/>
  <c r="G66" i="3"/>
  <c r="E66" i="3"/>
  <c r="D66" i="3"/>
  <c r="C66" i="3"/>
  <c r="K65" i="3"/>
  <c r="L65" i="3" s="1"/>
  <c r="M65" i="3" s="1"/>
  <c r="N65" i="3" s="1"/>
  <c r="M64" i="3"/>
  <c r="M63" i="3" s="1"/>
  <c r="K64" i="3"/>
  <c r="L64" i="3" s="1"/>
  <c r="L63" i="3" s="1"/>
  <c r="I64" i="3"/>
  <c r="H64" i="3"/>
  <c r="G64" i="3"/>
  <c r="F64" i="3"/>
  <c r="E64" i="3"/>
  <c r="D64" i="3"/>
  <c r="C64" i="3"/>
  <c r="B64" i="3"/>
  <c r="J63" i="3"/>
  <c r="H63" i="3"/>
  <c r="H65" i="3" s="1"/>
  <c r="G63" i="3"/>
  <c r="G65" i="3" s="1"/>
  <c r="I62" i="3"/>
  <c r="J62" i="3" s="1"/>
  <c r="H62" i="3"/>
  <c r="G62" i="3"/>
  <c r="F62" i="3"/>
  <c r="E62" i="3"/>
  <c r="E63" i="3" s="1"/>
  <c r="E65" i="3" s="1"/>
  <c r="D62" i="3"/>
  <c r="C62" i="3"/>
  <c r="C63" i="3" s="1"/>
  <c r="C65" i="3" s="1"/>
  <c r="B62" i="3"/>
  <c r="K61" i="3"/>
  <c r="L61" i="3" s="1"/>
  <c r="M61" i="3" s="1"/>
  <c r="N61" i="3" s="1"/>
  <c r="K60" i="3"/>
  <c r="L60" i="3" s="1"/>
  <c r="L59" i="3" s="1"/>
  <c r="I60" i="3"/>
  <c r="H60" i="3"/>
  <c r="G60" i="3"/>
  <c r="F60" i="3"/>
  <c r="E60" i="3"/>
  <c r="D60" i="3"/>
  <c r="C60" i="3"/>
  <c r="B60" i="3"/>
  <c r="J59" i="3"/>
  <c r="H59" i="3"/>
  <c r="H61" i="3" s="1"/>
  <c r="G59" i="3"/>
  <c r="G61" i="3" s="1"/>
  <c r="I58" i="3"/>
  <c r="J58" i="3" s="1"/>
  <c r="H58" i="3"/>
  <c r="G58" i="3"/>
  <c r="F58" i="3"/>
  <c r="F59" i="3" s="1"/>
  <c r="F61" i="3" s="1"/>
  <c r="E58" i="3"/>
  <c r="D58" i="3"/>
  <c r="C58" i="3"/>
  <c r="C59" i="3" s="1"/>
  <c r="C61" i="3" s="1"/>
  <c r="B58" i="3"/>
  <c r="K57" i="3"/>
  <c r="L57" i="3" s="1"/>
  <c r="M57" i="3" s="1"/>
  <c r="N57" i="3" s="1"/>
  <c r="K56" i="3"/>
  <c r="L56" i="3" s="1"/>
  <c r="L55" i="3" s="1"/>
  <c r="I56" i="3"/>
  <c r="H56" i="3"/>
  <c r="G56" i="3"/>
  <c r="F56" i="3"/>
  <c r="E56" i="3"/>
  <c r="D56" i="3"/>
  <c r="C56" i="3"/>
  <c r="B56" i="3"/>
  <c r="J55" i="3"/>
  <c r="H55" i="3"/>
  <c r="H57" i="3" s="1"/>
  <c r="G55" i="3"/>
  <c r="G57" i="3" s="1"/>
  <c r="I54" i="3"/>
  <c r="J54" i="3" s="1"/>
  <c r="H54" i="3"/>
  <c r="G54" i="3"/>
  <c r="G52" i="3" s="1"/>
  <c r="F54" i="3"/>
  <c r="E54" i="3"/>
  <c r="D54" i="3"/>
  <c r="C54" i="3"/>
  <c r="B54" i="3"/>
  <c r="I52" i="3"/>
  <c r="H52" i="3"/>
  <c r="F52" i="3"/>
  <c r="B52" i="3"/>
  <c r="A51" i="3"/>
  <c r="E50" i="3"/>
  <c r="G49" i="3"/>
  <c r="F49" i="3"/>
  <c r="E49" i="3"/>
  <c r="I48" i="3"/>
  <c r="H48" i="3"/>
  <c r="G48" i="3"/>
  <c r="F48" i="3"/>
  <c r="E48" i="3"/>
  <c r="D48" i="3"/>
  <c r="D49" i="3" s="1"/>
  <c r="C48" i="3"/>
  <c r="B48" i="3"/>
  <c r="H47" i="3"/>
  <c r="H46" i="3"/>
  <c r="B46" i="3"/>
  <c r="I45" i="3"/>
  <c r="I46" i="3" s="1"/>
  <c r="H45" i="3"/>
  <c r="G45" i="3"/>
  <c r="G46" i="3" s="1"/>
  <c r="F45" i="3"/>
  <c r="F47" i="3" s="1"/>
  <c r="E45" i="3"/>
  <c r="D45" i="3"/>
  <c r="C45" i="3"/>
  <c r="B45" i="3"/>
  <c r="E43" i="3"/>
  <c r="B43" i="3"/>
  <c r="I42" i="3"/>
  <c r="H42" i="3"/>
  <c r="G42" i="3"/>
  <c r="F42" i="3"/>
  <c r="F43" i="3" s="1"/>
  <c r="E42" i="3"/>
  <c r="D42" i="3"/>
  <c r="C42" i="3"/>
  <c r="B42" i="3"/>
  <c r="D41" i="3"/>
  <c r="C41" i="3"/>
  <c r="B41" i="3"/>
  <c r="D39" i="3"/>
  <c r="C39" i="3"/>
  <c r="I38" i="3"/>
  <c r="H38" i="3"/>
  <c r="G38" i="3"/>
  <c r="G39" i="3" s="1"/>
  <c r="F38" i="3"/>
  <c r="F39" i="3" s="1"/>
  <c r="E38" i="3"/>
  <c r="D38" i="3"/>
  <c r="C38" i="3"/>
  <c r="B38" i="3"/>
  <c r="B39" i="3" s="1"/>
  <c r="B36" i="3"/>
  <c r="I35" i="3"/>
  <c r="B35" i="3"/>
  <c r="L34" i="3"/>
  <c r="M34" i="3" s="1"/>
  <c r="N34" i="3" s="1"/>
  <c r="K34" i="3"/>
  <c r="B34" i="3"/>
  <c r="K33" i="3"/>
  <c r="I33" i="3"/>
  <c r="H33" i="3"/>
  <c r="G33" i="3"/>
  <c r="F33" i="3"/>
  <c r="E33" i="3"/>
  <c r="D33" i="3"/>
  <c r="C33" i="3"/>
  <c r="B33" i="3"/>
  <c r="J32" i="3"/>
  <c r="I32" i="3"/>
  <c r="H32" i="3"/>
  <c r="E32" i="3"/>
  <c r="E34" i="3" s="1"/>
  <c r="B32" i="3"/>
  <c r="I31" i="3"/>
  <c r="H31" i="3"/>
  <c r="G31" i="3"/>
  <c r="F31" i="3"/>
  <c r="E31" i="3"/>
  <c r="D31" i="3"/>
  <c r="D32" i="3" s="1"/>
  <c r="D34" i="3" s="1"/>
  <c r="C31" i="3"/>
  <c r="C32" i="3" s="1"/>
  <c r="C34" i="3" s="1"/>
  <c r="B31" i="3"/>
  <c r="L30" i="3"/>
  <c r="K30" i="3"/>
  <c r="L29" i="3"/>
  <c r="M29" i="3" s="1"/>
  <c r="K29" i="3"/>
  <c r="I29" i="3"/>
  <c r="H29" i="3"/>
  <c r="G29" i="3"/>
  <c r="F29" i="3"/>
  <c r="E29" i="3"/>
  <c r="D29" i="3"/>
  <c r="C29" i="3"/>
  <c r="B29" i="3"/>
  <c r="K28" i="3"/>
  <c r="J28" i="3"/>
  <c r="D28" i="3"/>
  <c r="D30" i="3" s="1"/>
  <c r="C28" i="3"/>
  <c r="C30" i="3" s="1"/>
  <c r="B28" i="3"/>
  <c r="I27" i="3"/>
  <c r="H27" i="3"/>
  <c r="G27" i="3"/>
  <c r="G28" i="3" s="1"/>
  <c r="G30" i="3" s="1"/>
  <c r="F27" i="3"/>
  <c r="F28" i="3" s="1"/>
  <c r="F30" i="3" s="1"/>
  <c r="E27" i="3"/>
  <c r="E28" i="3" s="1"/>
  <c r="E30" i="3" s="1"/>
  <c r="D27" i="3"/>
  <c r="C27" i="3"/>
  <c r="B27" i="3"/>
  <c r="L26" i="3"/>
  <c r="M26" i="3" s="1"/>
  <c r="N26" i="3" s="1"/>
  <c r="K26" i="3"/>
  <c r="M25" i="3"/>
  <c r="N25" i="3" s="1"/>
  <c r="N24" i="3" s="1"/>
  <c r="L25" i="3"/>
  <c r="K25" i="3"/>
  <c r="I25" i="3"/>
  <c r="H25" i="3"/>
  <c r="G25" i="3"/>
  <c r="F25" i="3"/>
  <c r="E25" i="3"/>
  <c r="D25" i="3"/>
  <c r="C25" i="3"/>
  <c r="C26" i="3" s="1"/>
  <c r="B25" i="3"/>
  <c r="B26" i="3" s="1"/>
  <c r="M24" i="3"/>
  <c r="K24" i="3"/>
  <c r="J24" i="3"/>
  <c r="D24" i="3"/>
  <c r="D26" i="3" s="1"/>
  <c r="C24" i="3"/>
  <c r="B24" i="3"/>
  <c r="I23" i="3"/>
  <c r="J23" i="3" s="1"/>
  <c r="K23" i="3" s="1"/>
  <c r="H23" i="3"/>
  <c r="G23" i="3"/>
  <c r="H24" i="3" s="1"/>
  <c r="H26" i="3" s="1"/>
  <c r="F23" i="3"/>
  <c r="F24" i="3" s="1"/>
  <c r="F26" i="3" s="1"/>
  <c r="E23" i="3"/>
  <c r="D23" i="3"/>
  <c r="E24" i="3" s="1"/>
  <c r="E26" i="3" s="1"/>
  <c r="C23" i="3"/>
  <c r="B23" i="3"/>
  <c r="E21" i="3"/>
  <c r="E44" i="3" s="1"/>
  <c r="D21" i="3"/>
  <c r="D50" i="3" s="1"/>
  <c r="A20" i="3"/>
  <c r="B18" i="3"/>
  <c r="G17" i="3"/>
  <c r="F17" i="3"/>
  <c r="E17" i="3"/>
  <c r="B17" i="3"/>
  <c r="B15" i="3"/>
  <c r="G14" i="3"/>
  <c r="F14" i="3"/>
  <c r="E14" i="3"/>
  <c r="D14" i="3"/>
  <c r="H12" i="3"/>
  <c r="B12" i="3"/>
  <c r="H11" i="3"/>
  <c r="G11" i="3"/>
  <c r="E11" i="3"/>
  <c r="B11" i="3"/>
  <c r="I8" i="3"/>
  <c r="I6" i="4" s="1"/>
  <c r="D8" i="3"/>
  <c r="D48" i="4" s="1"/>
  <c r="C8" i="3"/>
  <c r="J1" i="3"/>
  <c r="K1" i="3" s="1"/>
  <c r="L1" i="3" s="1"/>
  <c r="M1" i="3" s="1"/>
  <c r="N1" i="3" s="1"/>
  <c r="H1" i="3"/>
  <c r="G1" i="3" s="1"/>
  <c r="F1" i="3" s="1"/>
  <c r="E1" i="3"/>
  <c r="D1" i="3"/>
  <c r="C1" i="3"/>
  <c r="B1" i="3"/>
  <c r="D180" i="2"/>
  <c r="I179" i="2"/>
  <c r="I180" i="2" s="1"/>
  <c r="H179" i="2"/>
  <c r="H180" i="2" s="1"/>
  <c r="G179" i="2"/>
  <c r="G180" i="2" s="1"/>
  <c r="I176" i="2"/>
  <c r="H176" i="2"/>
  <c r="G176" i="2"/>
  <c r="F176" i="2"/>
  <c r="F179" i="2" s="1"/>
  <c r="F180" i="2" s="1"/>
  <c r="E176" i="2"/>
  <c r="E179" i="2" s="1"/>
  <c r="E180" i="2" s="1"/>
  <c r="D176" i="2"/>
  <c r="D179" i="2" s="1"/>
  <c r="C176" i="2"/>
  <c r="C179" i="2" s="1"/>
  <c r="C180" i="2" s="1"/>
  <c r="B176" i="2"/>
  <c r="B179" i="2" s="1"/>
  <c r="B180" i="2" s="1"/>
  <c r="B169" i="2"/>
  <c r="H168" i="2"/>
  <c r="H169" i="2" s="1"/>
  <c r="B168" i="2"/>
  <c r="I164" i="2"/>
  <c r="I166" i="2" s="1"/>
  <c r="I215" i="3" s="1"/>
  <c r="H164" i="2"/>
  <c r="G164" i="2"/>
  <c r="G168" i="2" s="1"/>
  <c r="G169" i="2" s="1"/>
  <c r="F164" i="2"/>
  <c r="F168" i="2" s="1"/>
  <c r="F169" i="2" s="1"/>
  <c r="E164" i="2"/>
  <c r="E168" i="2" s="1"/>
  <c r="E169" i="2" s="1"/>
  <c r="D164" i="2"/>
  <c r="D168" i="2" s="1"/>
  <c r="D169" i="2" s="1"/>
  <c r="C164" i="2"/>
  <c r="C168" i="2" s="1"/>
  <c r="C169" i="2" s="1"/>
  <c r="B164" i="2"/>
  <c r="E157" i="2"/>
  <c r="B157" i="2"/>
  <c r="H156" i="2"/>
  <c r="H157" i="2" s="1"/>
  <c r="G156" i="2"/>
  <c r="G157" i="2" s="1"/>
  <c r="B156" i="2"/>
  <c r="I153" i="2"/>
  <c r="I156" i="2" s="1"/>
  <c r="I157" i="2" s="1"/>
  <c r="H153" i="2"/>
  <c r="G153" i="2"/>
  <c r="F153" i="2"/>
  <c r="F156" i="2" s="1"/>
  <c r="F157" i="2" s="1"/>
  <c r="E153" i="2"/>
  <c r="E156" i="2" s="1"/>
  <c r="D153" i="2"/>
  <c r="D156" i="2" s="1"/>
  <c r="D157" i="2" s="1"/>
  <c r="C153" i="2"/>
  <c r="C156" i="2" s="1"/>
  <c r="C157" i="2" s="1"/>
  <c r="B153" i="2"/>
  <c r="E146" i="2"/>
  <c r="I145" i="2"/>
  <c r="I146" i="2" s="1"/>
  <c r="H145" i="2"/>
  <c r="H146" i="2" s="1"/>
  <c r="B145" i="2"/>
  <c r="I142" i="2"/>
  <c r="H142" i="2"/>
  <c r="G142" i="2"/>
  <c r="G145" i="2" s="1"/>
  <c r="G146" i="2" s="1"/>
  <c r="F142" i="2"/>
  <c r="F145" i="2" s="1"/>
  <c r="E142" i="2"/>
  <c r="E145" i="2" s="1"/>
  <c r="D142" i="2"/>
  <c r="D145" i="2" s="1"/>
  <c r="C142" i="2"/>
  <c r="C145" i="2" s="1"/>
  <c r="C146" i="2" s="1"/>
  <c r="B142" i="2"/>
  <c r="I128" i="2"/>
  <c r="H128" i="2"/>
  <c r="F127" i="2"/>
  <c r="F134" i="2" s="1"/>
  <c r="F135" i="2" s="1"/>
  <c r="E127" i="2"/>
  <c r="E134" i="2" s="1"/>
  <c r="E135" i="2" s="1"/>
  <c r="D127" i="2"/>
  <c r="D134" i="2" s="1"/>
  <c r="D135" i="2" s="1"/>
  <c r="I122" i="2"/>
  <c r="H122" i="2"/>
  <c r="G122" i="2"/>
  <c r="F122" i="2"/>
  <c r="E122" i="2"/>
  <c r="D122" i="2"/>
  <c r="C122" i="2"/>
  <c r="B122" i="2"/>
  <c r="I118" i="2"/>
  <c r="H118" i="2"/>
  <c r="G118" i="2"/>
  <c r="F118" i="2"/>
  <c r="E118" i="2"/>
  <c r="D118" i="2"/>
  <c r="C118" i="2"/>
  <c r="B118" i="2"/>
  <c r="I114" i="2"/>
  <c r="H114" i="2"/>
  <c r="H127" i="2" s="1"/>
  <c r="H134" i="2" s="1"/>
  <c r="H135" i="2" s="1"/>
  <c r="G114" i="2"/>
  <c r="G127" i="2" s="1"/>
  <c r="G134" i="2" s="1"/>
  <c r="G135" i="2" s="1"/>
  <c r="F114" i="2"/>
  <c r="E114" i="2"/>
  <c r="D114" i="2"/>
  <c r="C114" i="2"/>
  <c r="B114" i="2"/>
  <c r="I110" i="2"/>
  <c r="I21" i="3" s="1"/>
  <c r="H110" i="2"/>
  <c r="H21" i="3" s="1"/>
  <c r="G110" i="2"/>
  <c r="G21" i="3" s="1"/>
  <c r="F110" i="2"/>
  <c r="F21" i="3" s="1"/>
  <c r="E110" i="2"/>
  <c r="D110" i="2"/>
  <c r="C110" i="2"/>
  <c r="B110" i="2"/>
  <c r="D100" i="2"/>
  <c r="C100" i="2"/>
  <c r="B100" i="2"/>
  <c r="I95" i="2"/>
  <c r="H95" i="2"/>
  <c r="G95" i="2"/>
  <c r="F95" i="2"/>
  <c r="E95" i="2"/>
  <c r="D95" i="2"/>
  <c r="C95" i="2"/>
  <c r="B95" i="2"/>
  <c r="I85" i="2"/>
  <c r="H85" i="2"/>
  <c r="G85" i="2"/>
  <c r="F85" i="2"/>
  <c r="E85" i="2"/>
  <c r="D85" i="2"/>
  <c r="D97" i="2" s="1"/>
  <c r="C85" i="2"/>
  <c r="B85" i="2"/>
  <c r="G76" i="2"/>
  <c r="G97" i="2" s="1"/>
  <c r="G99" i="2" s="1"/>
  <c r="G100" i="2" s="1"/>
  <c r="F76" i="2"/>
  <c r="E76" i="2"/>
  <c r="D76" i="2"/>
  <c r="C76" i="2"/>
  <c r="B76" i="2"/>
  <c r="B97" i="2" s="1"/>
  <c r="H59" i="2"/>
  <c r="H60" i="2" s="1"/>
  <c r="G59" i="2"/>
  <c r="G60" i="2" s="1"/>
  <c r="E59" i="2"/>
  <c r="I58" i="2"/>
  <c r="H58" i="2"/>
  <c r="G58" i="2"/>
  <c r="F58" i="2"/>
  <c r="F59" i="2" s="1"/>
  <c r="F60" i="2" s="1"/>
  <c r="E58" i="2"/>
  <c r="D58" i="2"/>
  <c r="D59" i="2" s="1"/>
  <c r="D60" i="2" s="1"/>
  <c r="C58" i="2"/>
  <c r="C59" i="2" s="1"/>
  <c r="C60" i="2" s="1"/>
  <c r="B58" i="2"/>
  <c r="B59" i="2" s="1"/>
  <c r="B60" i="2" s="1"/>
  <c r="I45" i="2"/>
  <c r="H45" i="2"/>
  <c r="G45" i="2"/>
  <c r="F45" i="2"/>
  <c r="E45" i="2"/>
  <c r="D45" i="2"/>
  <c r="C45" i="2"/>
  <c r="B45" i="2"/>
  <c r="H36" i="2"/>
  <c r="G36" i="2"/>
  <c r="F36" i="2"/>
  <c r="E36" i="2"/>
  <c r="D36" i="2"/>
  <c r="I30" i="2"/>
  <c r="I36" i="2" s="1"/>
  <c r="H30" i="2"/>
  <c r="G30" i="2"/>
  <c r="F30" i="2"/>
  <c r="E30" i="2"/>
  <c r="D30" i="2"/>
  <c r="C30" i="2"/>
  <c r="C36" i="2" s="1"/>
  <c r="B30" i="2"/>
  <c r="B36" i="2" s="1"/>
  <c r="N24" i="2"/>
  <c r="N23" i="2"/>
  <c r="H10" i="2"/>
  <c r="H11" i="4" s="1"/>
  <c r="E10" i="2"/>
  <c r="D10" i="2"/>
  <c r="C10" i="2"/>
  <c r="B10" i="2"/>
  <c r="B146" i="2" s="1"/>
  <c r="I7" i="2"/>
  <c r="H7" i="2"/>
  <c r="G7" i="2"/>
  <c r="F7" i="2"/>
  <c r="E7" i="2"/>
  <c r="D7" i="2"/>
  <c r="C7" i="2"/>
  <c r="B7" i="2"/>
  <c r="I4" i="2"/>
  <c r="I10" i="2" s="1"/>
  <c r="I11" i="4" s="1"/>
  <c r="I14" i="4" s="1"/>
  <c r="H4" i="2"/>
  <c r="G4" i="2"/>
  <c r="G10" i="2" s="1"/>
  <c r="G11" i="4" s="1"/>
  <c r="F4" i="2"/>
  <c r="F10" i="2" s="1"/>
  <c r="E4" i="2"/>
  <c r="D4" i="2"/>
  <c r="C4" i="2"/>
  <c r="B4" i="2"/>
  <c r="H1" i="2"/>
  <c r="G1" i="2"/>
  <c r="F1" i="2" s="1"/>
  <c r="E1" i="2"/>
  <c r="D1" i="2"/>
  <c r="C1" i="2" s="1"/>
  <c r="B1" i="2" s="1"/>
  <c r="B18" i="4" l="1"/>
  <c r="F18" i="4"/>
  <c r="D39" i="4"/>
  <c r="C61" i="4"/>
  <c r="I39" i="4"/>
  <c r="F19" i="4"/>
  <c r="C18" i="4"/>
  <c r="B32" i="4"/>
  <c r="B72" i="4" s="1"/>
  <c r="G39" i="4"/>
  <c r="G72" i="4" s="1"/>
  <c r="H31" i="4"/>
  <c r="B19" i="4"/>
  <c r="H39" i="4"/>
  <c r="H72" i="4" s="1"/>
  <c r="G31" i="4"/>
  <c r="E39" i="4"/>
  <c r="E44" i="4" s="1"/>
  <c r="F39" i="4"/>
  <c r="G14" i="4"/>
  <c r="G19" i="4"/>
  <c r="D18" i="4"/>
  <c r="B31" i="4"/>
  <c r="C32" i="4"/>
  <c r="F12" i="2"/>
  <c r="F11" i="4"/>
  <c r="I22" i="3"/>
  <c r="I37" i="3"/>
  <c r="J37" i="3" s="1"/>
  <c r="K37" i="3" s="1"/>
  <c r="L37" i="3" s="1"/>
  <c r="M37" i="3" s="1"/>
  <c r="N37" i="3" s="1"/>
  <c r="E68" i="3"/>
  <c r="E67" i="3"/>
  <c r="M126" i="3"/>
  <c r="L125" i="3"/>
  <c r="L173" i="3"/>
  <c r="M174" i="3"/>
  <c r="I40" i="3"/>
  <c r="F63" i="3"/>
  <c r="F65" i="3" s="1"/>
  <c r="F81" i="3"/>
  <c r="F78" i="3"/>
  <c r="F75" i="3"/>
  <c r="F53" i="3"/>
  <c r="E90" i="3"/>
  <c r="E92" i="3" s="1"/>
  <c r="F90" i="3"/>
  <c r="F92" i="3" s="1"/>
  <c r="B6" i="4"/>
  <c r="B48" i="4"/>
  <c r="C11" i="4"/>
  <c r="C12" i="2"/>
  <c r="G15" i="3"/>
  <c r="L28" i="3"/>
  <c r="M30" i="3"/>
  <c r="N30" i="3" s="1"/>
  <c r="H34" i="3"/>
  <c r="L33" i="3"/>
  <c r="K32" i="3"/>
  <c r="H39" i="3"/>
  <c r="H40" i="3"/>
  <c r="H8" i="3"/>
  <c r="H35" i="3"/>
  <c r="H41" i="3"/>
  <c r="I44" i="3"/>
  <c r="I47" i="3"/>
  <c r="J47" i="3" s="1"/>
  <c r="K47" i="3" s="1"/>
  <c r="L47" i="3" s="1"/>
  <c r="M47" i="3" s="1"/>
  <c r="N47" i="3" s="1"/>
  <c r="H81" i="3"/>
  <c r="H78" i="3"/>
  <c r="H75" i="3"/>
  <c r="H53" i="3"/>
  <c r="D84" i="3"/>
  <c r="G109" i="3"/>
  <c r="K117" i="3"/>
  <c r="K116" i="3" s="1"/>
  <c r="M118" i="3"/>
  <c r="M122" i="3"/>
  <c r="H185" i="3"/>
  <c r="I193" i="3"/>
  <c r="I184" i="3"/>
  <c r="I192" i="3"/>
  <c r="D11" i="4"/>
  <c r="D14" i="4" s="1"/>
  <c r="D12" i="2"/>
  <c r="D146" i="2"/>
  <c r="I34" i="3"/>
  <c r="I53" i="3"/>
  <c r="M56" i="3"/>
  <c r="H109" i="3"/>
  <c r="H108" i="3"/>
  <c r="I108" i="3"/>
  <c r="H14" i="3"/>
  <c r="E130" i="3"/>
  <c r="F44" i="4"/>
  <c r="E11" i="4"/>
  <c r="E14" i="4" s="1"/>
  <c r="E12" i="2"/>
  <c r="B21" i="3"/>
  <c r="B127" i="2"/>
  <c r="B134" i="2" s="1"/>
  <c r="L23" i="3"/>
  <c r="M60" i="3"/>
  <c r="J84" i="3"/>
  <c r="C86" i="3"/>
  <c r="C88" i="3" s="1"/>
  <c r="H90" i="3"/>
  <c r="H92" i="3" s="1"/>
  <c r="I90" i="3"/>
  <c r="I92" i="3" s="1"/>
  <c r="F129" i="3"/>
  <c r="K155" i="3"/>
  <c r="G44" i="4"/>
  <c r="E39" i="3"/>
  <c r="E40" i="3"/>
  <c r="E8" i="3"/>
  <c r="H49" i="3"/>
  <c r="H17" i="3"/>
  <c r="H50" i="3"/>
  <c r="E72" i="3"/>
  <c r="E70" i="3"/>
  <c r="N64" i="3"/>
  <c r="N63" i="3" s="1"/>
  <c r="J162" i="3"/>
  <c r="J152" i="3" s="1"/>
  <c r="K145" i="3"/>
  <c r="J149" i="3"/>
  <c r="J159" i="3"/>
  <c r="J160" i="3" s="1"/>
  <c r="B37" i="3"/>
  <c r="H7" i="4"/>
  <c r="H47" i="4"/>
  <c r="N29" i="3"/>
  <c r="D77" i="3"/>
  <c r="H94" i="3"/>
  <c r="H96" i="3" s="1"/>
  <c r="G94" i="3"/>
  <c r="G96" i="3" s="1"/>
  <c r="C184" i="3"/>
  <c r="C193" i="3"/>
  <c r="C192" i="3"/>
  <c r="C47" i="3"/>
  <c r="I99" i="3"/>
  <c r="J99" i="3" s="1"/>
  <c r="K99" i="3" s="1"/>
  <c r="L99" i="3" s="1"/>
  <c r="M99" i="3" s="1"/>
  <c r="N99" i="3" s="1"/>
  <c r="I98" i="3"/>
  <c r="E108" i="3"/>
  <c r="F108" i="3"/>
  <c r="F186" i="3"/>
  <c r="B11" i="4"/>
  <c r="B14" i="4" s="1"/>
  <c r="B12" i="2"/>
  <c r="J52" i="3"/>
  <c r="I78" i="3"/>
  <c r="J78" i="3" s="1"/>
  <c r="K78" i="3" s="1"/>
  <c r="L78" i="3" s="1"/>
  <c r="M78" i="3" s="1"/>
  <c r="N78" i="3" s="1"/>
  <c r="I77" i="3"/>
  <c r="I216" i="3"/>
  <c r="I217" i="3"/>
  <c r="J217" i="3" s="1"/>
  <c r="C127" i="2"/>
  <c r="C134" i="2" s="1"/>
  <c r="C135" i="2" s="1"/>
  <c r="C21" i="3"/>
  <c r="F146" i="2"/>
  <c r="B30" i="3"/>
  <c r="G52" i="4"/>
  <c r="F52" i="4"/>
  <c r="H14" i="4"/>
  <c r="H13" i="4"/>
  <c r="E41" i="3"/>
  <c r="G155" i="3"/>
  <c r="G149" i="3"/>
  <c r="G154" i="3"/>
  <c r="G153" i="3"/>
  <c r="I59" i="2"/>
  <c r="I60" i="2" s="1"/>
  <c r="I168" i="2"/>
  <c r="I169" i="2" s="1"/>
  <c r="F18" i="3"/>
  <c r="F32" i="3"/>
  <c r="F34" i="3" s="1"/>
  <c r="F94" i="3"/>
  <c r="F96" i="3" s="1"/>
  <c r="D106" i="3"/>
  <c r="D97" i="3"/>
  <c r="D105" i="3"/>
  <c r="E142" i="3"/>
  <c r="D142" i="3"/>
  <c r="D134" i="3"/>
  <c r="H155" i="3"/>
  <c r="I153" i="3"/>
  <c r="H153" i="3"/>
  <c r="H149" i="3"/>
  <c r="H154" i="3"/>
  <c r="F22" i="3"/>
  <c r="G35" i="3"/>
  <c r="F50" i="3"/>
  <c r="E60" i="2"/>
  <c r="G47" i="3"/>
  <c r="G22" i="3"/>
  <c r="I11" i="3"/>
  <c r="G24" i="3"/>
  <c r="G26" i="3" s="1"/>
  <c r="I39" i="3"/>
  <c r="D43" i="3"/>
  <c r="D11" i="3"/>
  <c r="D44" i="3"/>
  <c r="D35" i="3"/>
  <c r="G50" i="3"/>
  <c r="E55" i="3"/>
  <c r="E57" i="3" s="1"/>
  <c r="E52" i="3"/>
  <c r="D59" i="3"/>
  <c r="D61" i="3" s="1"/>
  <c r="C67" i="3"/>
  <c r="C81" i="3"/>
  <c r="C80" i="3"/>
  <c r="F125" i="3"/>
  <c r="F127" i="3" s="1"/>
  <c r="C48" i="4"/>
  <c r="C6" i="4"/>
  <c r="C9" i="3"/>
  <c r="F35" i="3"/>
  <c r="F44" i="3"/>
  <c r="C112" i="3"/>
  <c r="D111" i="3"/>
  <c r="C111" i="3"/>
  <c r="D40" i="3"/>
  <c r="F41" i="3"/>
  <c r="F40" i="3"/>
  <c r="F8" i="3"/>
  <c r="I41" i="3"/>
  <c r="J41" i="3" s="1"/>
  <c r="I50" i="3"/>
  <c r="J50" i="3" s="1"/>
  <c r="I17" i="3"/>
  <c r="I49" i="3"/>
  <c r="F72" i="3"/>
  <c r="F71" i="3"/>
  <c r="F66" i="3"/>
  <c r="F206" i="3"/>
  <c r="F207" i="3"/>
  <c r="F15" i="3"/>
  <c r="G40" i="3"/>
  <c r="G8" i="3"/>
  <c r="G41" i="3"/>
  <c r="C109" i="3"/>
  <c r="C84" i="3"/>
  <c r="G206" i="3"/>
  <c r="G207" i="3"/>
  <c r="B9" i="3"/>
  <c r="C17" i="3"/>
  <c r="F70" i="3"/>
  <c r="D75" i="3"/>
  <c r="C114" i="3"/>
  <c r="C117" i="3"/>
  <c r="C119" i="3" s="1"/>
  <c r="M146" i="3"/>
  <c r="N147" i="3"/>
  <c r="N146" i="3" s="1"/>
  <c r="F11" i="3"/>
  <c r="E22" i="3"/>
  <c r="D114" i="3"/>
  <c r="D140" i="3" s="1"/>
  <c r="D117" i="3"/>
  <c r="D119" i="3" s="1"/>
  <c r="K143" i="3"/>
  <c r="I48" i="4"/>
  <c r="G47" i="4"/>
  <c r="G7" i="4"/>
  <c r="E15" i="3"/>
  <c r="C55" i="3"/>
  <c r="C57" i="3" s="1"/>
  <c r="C52" i="3"/>
  <c r="G68" i="3"/>
  <c r="C78" i="3"/>
  <c r="C77" i="3"/>
  <c r="B102" i="3"/>
  <c r="B99" i="3"/>
  <c r="E114" i="3"/>
  <c r="E117" i="3"/>
  <c r="E119" i="3" s="1"/>
  <c r="G12" i="2"/>
  <c r="G32" i="3"/>
  <c r="G34" i="3" s="1"/>
  <c r="C44" i="3"/>
  <c r="C43" i="3"/>
  <c r="C11" i="3"/>
  <c r="C35" i="3"/>
  <c r="D55" i="3"/>
  <c r="D57" i="3" s="1"/>
  <c r="D52" i="3"/>
  <c r="H12" i="2"/>
  <c r="I12" i="2"/>
  <c r="H22" i="3"/>
  <c r="C14" i="3"/>
  <c r="J31" i="3"/>
  <c r="E35" i="3"/>
  <c r="C46" i="3"/>
  <c r="F55" i="3"/>
  <c r="F57" i="3" s="1"/>
  <c r="E59" i="3"/>
  <c r="E61" i="3" s="1"/>
  <c r="D63" i="3"/>
  <c r="D65" i="3" s="1"/>
  <c r="D67" i="3"/>
  <c r="D68" i="3"/>
  <c r="I75" i="3"/>
  <c r="I74" i="3"/>
  <c r="I66" i="3"/>
  <c r="D81" i="3"/>
  <c r="D17" i="3"/>
  <c r="E83" i="3"/>
  <c r="E109" i="3" s="1"/>
  <c r="L93" i="3"/>
  <c r="M93" i="3" s="1"/>
  <c r="N93" i="3" s="1"/>
  <c r="G106" i="3"/>
  <c r="K164" i="3"/>
  <c r="J163" i="3"/>
  <c r="G44" i="3"/>
  <c r="G43" i="3"/>
  <c r="D47" i="3"/>
  <c r="D46" i="3"/>
  <c r="G81" i="3"/>
  <c r="G78" i="3"/>
  <c r="G75" i="3"/>
  <c r="G53" i="3"/>
  <c r="H68" i="3"/>
  <c r="C102" i="3"/>
  <c r="D101" i="3"/>
  <c r="C103" i="3"/>
  <c r="F114" i="3"/>
  <c r="I127" i="3"/>
  <c r="F137" i="3"/>
  <c r="F136" i="3"/>
  <c r="H206" i="3"/>
  <c r="H207" i="3"/>
  <c r="I220" i="3"/>
  <c r="J220" i="3" s="1"/>
  <c r="I211" i="3"/>
  <c r="J211" i="3" s="1"/>
  <c r="I219" i="3"/>
  <c r="C97" i="2"/>
  <c r="I127" i="2"/>
  <c r="I134" i="2" s="1"/>
  <c r="B135" i="2" s="1"/>
  <c r="H44" i="3"/>
  <c r="E47" i="3"/>
  <c r="I72" i="3"/>
  <c r="J72" i="3" s="1"/>
  <c r="B71" i="3"/>
  <c r="I83" i="3"/>
  <c r="I3" i="3" s="1"/>
  <c r="B112" i="3"/>
  <c r="G114" i="3"/>
  <c r="G133" i="3" s="1"/>
  <c r="B140" i="3"/>
  <c r="F164" i="3"/>
  <c r="F166" i="3"/>
  <c r="F169" i="3"/>
  <c r="F171" i="3" s="1"/>
  <c r="G169" i="3"/>
  <c r="G171" i="3" s="1"/>
  <c r="I207" i="3"/>
  <c r="J207" i="3" s="1"/>
  <c r="K207" i="3" s="1"/>
  <c r="L207" i="3" s="1"/>
  <c r="M207" i="3" s="1"/>
  <c r="N207" i="3" s="1"/>
  <c r="I206" i="3"/>
  <c r="D205" i="3"/>
  <c r="D214" i="3"/>
  <c r="D213" i="3"/>
  <c r="E97" i="2"/>
  <c r="E99" i="2" s="1"/>
  <c r="E100" i="2" s="1"/>
  <c r="H28" i="3"/>
  <c r="H30" i="3" s="1"/>
  <c r="D158" i="3"/>
  <c r="D149" i="3"/>
  <c r="E157" i="3"/>
  <c r="F97" i="2"/>
  <c r="F99" i="2" s="1"/>
  <c r="F100" i="2" s="1"/>
  <c r="D9" i="3"/>
  <c r="B47" i="4"/>
  <c r="B7" i="4"/>
  <c r="G18" i="3"/>
  <c r="I24" i="3"/>
  <c r="I26" i="3" s="1"/>
  <c r="I28" i="3"/>
  <c r="I30" i="3" s="1"/>
  <c r="B75" i="3"/>
  <c r="C74" i="3"/>
  <c r="I81" i="3"/>
  <c r="J81" i="3" s="1"/>
  <c r="I80" i="3"/>
  <c r="G83" i="3"/>
  <c r="E98" i="3"/>
  <c r="D112" i="3"/>
  <c r="J114" i="3"/>
  <c r="K125" i="3"/>
  <c r="K124" i="3" s="1"/>
  <c r="L124" i="3" s="1"/>
  <c r="E151" i="3"/>
  <c r="E150" i="3"/>
  <c r="B155" i="3"/>
  <c r="B154" i="3"/>
  <c r="B149" i="3"/>
  <c r="B151" i="3" s="1"/>
  <c r="C153" i="3"/>
  <c r="H83" i="3"/>
  <c r="H3" i="3" s="1"/>
  <c r="F98" i="3"/>
  <c r="F99" i="3"/>
  <c r="I133" i="3"/>
  <c r="I132" i="3"/>
  <c r="I134" i="3"/>
  <c r="J134" i="3" s="1"/>
  <c r="D6" i="4"/>
  <c r="F83" i="3"/>
  <c r="F3" i="3" s="1"/>
  <c r="F86" i="3"/>
  <c r="F88" i="3" s="1"/>
  <c r="C70" i="3"/>
  <c r="I94" i="3"/>
  <c r="I96" i="3" s="1"/>
  <c r="G99" i="3"/>
  <c r="D102" i="3"/>
  <c r="D154" i="3"/>
  <c r="D146" i="3"/>
  <c r="D148" i="3" s="1"/>
  <c r="G173" i="3"/>
  <c r="G175" i="3" s="1"/>
  <c r="G166" i="3"/>
  <c r="F190" i="3"/>
  <c r="F189" i="3"/>
  <c r="F188" i="3"/>
  <c r="K190" i="3"/>
  <c r="C220" i="3"/>
  <c r="C219" i="3"/>
  <c r="F31" i="4"/>
  <c r="F71" i="4"/>
  <c r="B52" i="4"/>
  <c r="D44" i="4"/>
  <c r="D71" i="4" s="1"/>
  <c r="E47" i="4"/>
  <c r="E7" i="4"/>
  <c r="L24" i="3"/>
  <c r="B66" i="3"/>
  <c r="H67" i="3"/>
  <c r="C71" i="3"/>
  <c r="B78" i="3"/>
  <c r="N91" i="3"/>
  <c r="N90" i="3" s="1"/>
  <c r="M90" i="3"/>
  <c r="M89" i="3" s="1"/>
  <c r="N89" i="3" s="1"/>
  <c r="D94" i="3"/>
  <c r="D96" i="3" s="1"/>
  <c r="N95" i="3"/>
  <c r="N94" i="3" s="1"/>
  <c r="M94" i="3"/>
  <c r="C97" i="3"/>
  <c r="D108" i="3"/>
  <c r="D109" i="3"/>
  <c r="H139" i="3"/>
  <c r="B143" i="3"/>
  <c r="B134" i="3"/>
  <c r="E146" i="3"/>
  <c r="E148" i="3" s="1"/>
  <c r="E158" i="3"/>
  <c r="E161" i="3"/>
  <c r="I199" i="3"/>
  <c r="J199" i="3" s="1"/>
  <c r="I196" i="3"/>
  <c r="J196" i="3" s="1"/>
  <c r="K196" i="3" s="1"/>
  <c r="L196" i="3" s="1"/>
  <c r="M196" i="3" s="1"/>
  <c r="N196" i="3" s="1"/>
  <c r="I189" i="3"/>
  <c r="I173" i="3"/>
  <c r="I175" i="3" s="1"/>
  <c r="H173" i="3"/>
  <c r="H175" i="3" s="1"/>
  <c r="H166" i="3"/>
  <c r="D217" i="3"/>
  <c r="D202" i="3"/>
  <c r="D220" i="3"/>
  <c r="D210" i="3"/>
  <c r="J213" i="3"/>
  <c r="E71" i="4"/>
  <c r="E105" i="3"/>
  <c r="K120" i="3"/>
  <c r="H125" i="3"/>
  <c r="H127" i="3" s="1"/>
  <c r="I137" i="3"/>
  <c r="I136" i="3"/>
  <c r="I128" i="3"/>
  <c r="C142" i="3"/>
  <c r="F155" i="3"/>
  <c r="C157" i="3"/>
  <c r="C158" i="3"/>
  <c r="C149" i="3"/>
  <c r="H163" i="3"/>
  <c r="G163" i="3"/>
  <c r="G164" i="3"/>
  <c r="E193" i="3"/>
  <c r="E167" i="3"/>
  <c r="E196" i="3"/>
  <c r="G185" i="3"/>
  <c r="G186" i="3"/>
  <c r="E190" i="3"/>
  <c r="E184" i="3"/>
  <c r="E188" i="3"/>
  <c r="M203" i="3"/>
  <c r="L202" i="3"/>
  <c r="H219" i="3"/>
  <c r="H211" i="3"/>
  <c r="I55" i="3"/>
  <c r="I57" i="3" s="1"/>
  <c r="I59" i="3"/>
  <c r="I61" i="3" s="1"/>
  <c r="I63" i="3"/>
  <c r="I65" i="3" s="1"/>
  <c r="G70" i="3"/>
  <c r="E75" i="3"/>
  <c r="E74" i="3"/>
  <c r="H105" i="3"/>
  <c r="H121" i="3"/>
  <c r="H123" i="3" s="1"/>
  <c r="C140" i="3"/>
  <c r="F146" i="3"/>
  <c r="F148" i="3" s="1"/>
  <c r="C167" i="3"/>
  <c r="C196" i="3"/>
  <c r="D167" i="3"/>
  <c r="F196" i="3"/>
  <c r="H43" i="3"/>
  <c r="E46" i="3"/>
  <c r="B49" i="3"/>
  <c r="H70" i="3"/>
  <c r="G71" i="3"/>
  <c r="F74" i="3"/>
  <c r="F101" i="3"/>
  <c r="L123" i="3"/>
  <c r="M123" i="3" s="1"/>
  <c r="N123" i="3" s="1"/>
  <c r="G146" i="3"/>
  <c r="G148" i="3" s="1"/>
  <c r="G160" i="3"/>
  <c r="H160" i="3"/>
  <c r="G161" i="3"/>
  <c r="F161" i="3"/>
  <c r="I171" i="3"/>
  <c r="G13" i="4"/>
  <c r="C31" i="4"/>
  <c r="I43" i="3"/>
  <c r="F46" i="3"/>
  <c r="C49" i="3"/>
  <c r="K55" i="3"/>
  <c r="K54" i="3" s="1"/>
  <c r="K59" i="3"/>
  <c r="K58" i="3" s="1"/>
  <c r="L58" i="3" s="1"/>
  <c r="K63" i="3"/>
  <c r="K62" i="3" s="1"/>
  <c r="L62" i="3" s="1"/>
  <c r="M62" i="3" s="1"/>
  <c r="N62" i="3" s="1"/>
  <c r="I70" i="3"/>
  <c r="H71" i="3"/>
  <c r="K83" i="3"/>
  <c r="G103" i="3"/>
  <c r="G102" i="3"/>
  <c r="G101" i="3"/>
  <c r="B109" i="3"/>
  <c r="I111" i="3"/>
  <c r="B130" i="3"/>
  <c r="G134" i="3"/>
  <c r="G132" i="3"/>
  <c r="G128" i="3"/>
  <c r="E139" i="3"/>
  <c r="G158" i="3"/>
  <c r="H161" i="3"/>
  <c r="J168" i="3"/>
  <c r="D31" i="4"/>
  <c r="J27" i="3"/>
  <c r="I71" i="3"/>
  <c r="L85" i="3"/>
  <c r="H101" i="3"/>
  <c r="C108" i="3"/>
  <c r="H134" i="3"/>
  <c r="H132" i="3"/>
  <c r="H128" i="3"/>
  <c r="F140" i="3"/>
  <c r="I161" i="3"/>
  <c r="J161" i="3" s="1"/>
  <c r="K161" i="3" s="1"/>
  <c r="L161" i="3" s="1"/>
  <c r="M161" i="3" s="1"/>
  <c r="N161" i="3" s="1"/>
  <c r="I160" i="3"/>
  <c r="F173" i="3"/>
  <c r="F175" i="3" s="1"/>
  <c r="I177" i="3"/>
  <c r="I179" i="3" s="1"/>
  <c r="H181" i="3"/>
  <c r="H183" i="3" s="1"/>
  <c r="I181" i="3"/>
  <c r="I183" i="3" s="1"/>
  <c r="B184" i="3"/>
  <c r="B186" i="3" s="1"/>
  <c r="B193" i="3"/>
  <c r="D72" i="4"/>
  <c r="G179" i="3"/>
  <c r="D190" i="3"/>
  <c r="D184" i="3"/>
  <c r="D188" i="3"/>
  <c r="E202" i="3"/>
  <c r="E204" i="3" s="1"/>
  <c r="K205" i="3"/>
  <c r="I214" i="3"/>
  <c r="F111" i="3"/>
  <c r="F112" i="3"/>
  <c r="F117" i="3"/>
  <c r="F119" i="3" s="1"/>
  <c r="I123" i="3"/>
  <c r="E143" i="3"/>
  <c r="C155" i="3"/>
  <c r="F158" i="3"/>
  <c r="F149" i="3"/>
  <c r="F157" i="3"/>
  <c r="M178" i="3"/>
  <c r="G188" i="3"/>
  <c r="G190" i="3"/>
  <c r="G198" i="3"/>
  <c r="I13" i="4"/>
  <c r="F72" i="4"/>
  <c r="H59" i="4"/>
  <c r="F65" i="4"/>
  <c r="G117" i="3"/>
  <c r="G119" i="3" s="1"/>
  <c r="C129" i="3"/>
  <c r="D136" i="3"/>
  <c r="H137" i="3"/>
  <c r="F142" i="3"/>
  <c r="D153" i="3"/>
  <c r="G157" i="3"/>
  <c r="C163" i="3"/>
  <c r="G196" i="3"/>
  <c r="G195" i="3"/>
  <c r="H198" i="3"/>
  <c r="H199" i="3"/>
  <c r="F211" i="3"/>
  <c r="F209" i="3"/>
  <c r="E210" i="3"/>
  <c r="G65" i="4"/>
  <c r="G105" i="3"/>
  <c r="G108" i="3"/>
  <c r="H111" i="3"/>
  <c r="E132" i="3"/>
  <c r="E133" i="3"/>
  <c r="E154" i="3"/>
  <c r="D155" i="3"/>
  <c r="D164" i="3"/>
  <c r="M183" i="3"/>
  <c r="N183" i="3" s="1"/>
  <c r="N181" i="3" s="1"/>
  <c r="H195" i="3"/>
  <c r="I198" i="3"/>
  <c r="G199" i="3"/>
  <c r="G211" i="3"/>
  <c r="G210" i="3"/>
  <c r="G209" i="3"/>
  <c r="F210" i="3"/>
  <c r="B214" i="3"/>
  <c r="B205" i="3"/>
  <c r="B207" i="3" s="1"/>
  <c r="C213" i="3"/>
  <c r="H61" i="4"/>
  <c r="F133" i="3"/>
  <c r="F134" i="3"/>
  <c r="K172" i="3"/>
  <c r="L172" i="3" s="1"/>
  <c r="K177" i="3"/>
  <c r="K176" i="3" s="1"/>
  <c r="L179" i="3"/>
  <c r="M179" i="3" s="1"/>
  <c r="N179" i="3" s="1"/>
  <c r="L201" i="3"/>
  <c r="E217" i="3"/>
  <c r="E220" i="3"/>
  <c r="I61" i="4"/>
  <c r="I65" i="4"/>
  <c r="K169" i="3"/>
  <c r="C211" i="3"/>
  <c r="C205" i="3"/>
  <c r="D219" i="3"/>
  <c r="G18" i="4"/>
  <c r="H52" i="4"/>
  <c r="G136" i="3"/>
  <c r="H158" i="3"/>
  <c r="L170" i="3"/>
  <c r="B189" i="3"/>
  <c r="B190" i="3"/>
  <c r="D196" i="3"/>
  <c r="I52" i="4"/>
  <c r="I31" i="4"/>
  <c r="E72" i="4"/>
  <c r="B39" i="4"/>
  <c r="C146" i="3"/>
  <c r="C148" i="3" s="1"/>
  <c r="I151" i="3"/>
  <c r="J151" i="3" s="1"/>
  <c r="K151" i="3" s="1"/>
  <c r="L151" i="3" s="1"/>
  <c r="M151" i="3" s="1"/>
  <c r="N151" i="3" s="1"/>
  <c r="D161" i="3"/>
  <c r="C189" i="3"/>
  <c r="C202" i="3"/>
  <c r="C204" i="3" s="1"/>
  <c r="E206" i="3"/>
  <c r="H213" i="3"/>
  <c r="H214" i="3"/>
  <c r="F220" i="3"/>
  <c r="F219" i="3"/>
  <c r="I154" i="3"/>
  <c r="E160" i="3"/>
  <c r="H164" i="3"/>
  <c r="D192" i="3"/>
  <c r="H210" i="3"/>
  <c r="I203" i="3"/>
  <c r="I204" i="3" s="1"/>
  <c r="H209" i="3"/>
  <c r="H217" i="3"/>
  <c r="E31" i="4"/>
  <c r="E45" i="4" s="1"/>
  <c r="I32" i="4"/>
  <c r="I44" i="4" s="1"/>
  <c r="E199" i="3"/>
  <c r="E214" i="3"/>
  <c r="C52" i="4"/>
  <c r="C39" i="4"/>
  <c r="D61" i="4"/>
  <c r="G59" i="4"/>
  <c r="E213" i="3"/>
  <c r="C216" i="3"/>
  <c r="H44" i="4" l="1"/>
  <c r="B44" i="4"/>
  <c r="C44" i="4"/>
  <c r="C45" i="4" s="1"/>
  <c r="E13" i="4"/>
  <c r="I3" i="4"/>
  <c r="I4" i="3"/>
  <c r="I16" i="3"/>
  <c r="I10" i="3"/>
  <c r="F3" i="4"/>
  <c r="F16" i="3"/>
  <c r="F19" i="3"/>
  <c r="L176" i="3"/>
  <c r="M176" i="3" s="1"/>
  <c r="M124" i="3"/>
  <c r="N124" i="3" s="1"/>
  <c r="J153" i="3"/>
  <c r="J154" i="3"/>
  <c r="H3" i="4"/>
  <c r="H13" i="3"/>
  <c r="L116" i="3"/>
  <c r="K114" i="3"/>
  <c r="I45" i="4"/>
  <c r="I71" i="4"/>
  <c r="L54" i="3"/>
  <c r="K52" i="3"/>
  <c r="K206" i="3"/>
  <c r="F150" i="3"/>
  <c r="F151" i="3"/>
  <c r="K163" i="3"/>
  <c r="L164" i="3"/>
  <c r="H16" i="3"/>
  <c r="H15" i="3"/>
  <c r="N126" i="3"/>
  <c r="N125" i="3" s="1"/>
  <c r="M125" i="3"/>
  <c r="D13" i="4"/>
  <c r="K31" i="3"/>
  <c r="L31" i="3" s="1"/>
  <c r="I72" i="4"/>
  <c r="H167" i="3"/>
  <c r="H196" i="3"/>
  <c r="H189" i="3"/>
  <c r="H193" i="3"/>
  <c r="D206" i="3"/>
  <c r="D207" i="3"/>
  <c r="K72" i="3"/>
  <c r="C15" i="3"/>
  <c r="C16" i="3"/>
  <c r="C75" i="3"/>
  <c r="C53" i="3"/>
  <c r="C68" i="3"/>
  <c r="I19" i="3"/>
  <c r="I18" i="3"/>
  <c r="E81" i="3"/>
  <c r="E78" i="3"/>
  <c r="E53" i="3"/>
  <c r="E3" i="3"/>
  <c r="G71" i="4"/>
  <c r="G45" i="4"/>
  <c r="H19" i="3"/>
  <c r="H18" i="3"/>
  <c r="H6" i="4"/>
  <c r="H48" i="4"/>
  <c r="H9" i="3"/>
  <c r="H10" i="3"/>
  <c r="J219" i="3"/>
  <c r="K220" i="3"/>
  <c r="J218" i="3"/>
  <c r="C7" i="4"/>
  <c r="C47" i="4"/>
  <c r="C13" i="3"/>
  <c r="C12" i="3"/>
  <c r="D133" i="3"/>
  <c r="D115" i="3"/>
  <c r="D137" i="3"/>
  <c r="F67" i="3"/>
  <c r="F68" i="3"/>
  <c r="J53" i="3"/>
  <c r="J76" i="3"/>
  <c r="J77" i="3" s="1"/>
  <c r="J79" i="3"/>
  <c r="J69" i="3" s="1"/>
  <c r="K27" i="3"/>
  <c r="J21" i="3"/>
  <c r="I129" i="3"/>
  <c r="I130" i="3"/>
  <c r="J130" i="3" s="1"/>
  <c r="K130" i="3" s="1"/>
  <c r="L130" i="3" s="1"/>
  <c r="M130" i="3" s="1"/>
  <c r="N130" i="3" s="1"/>
  <c r="I84" i="3"/>
  <c r="I102" i="3"/>
  <c r="I106" i="3"/>
  <c r="J150" i="3"/>
  <c r="J156" i="3"/>
  <c r="J115" i="3"/>
  <c r="J138" i="3"/>
  <c r="J139" i="3" s="1"/>
  <c r="J141" i="3"/>
  <c r="B50" i="4"/>
  <c r="B20" i="2"/>
  <c r="K159" i="3"/>
  <c r="K160" i="3" s="1"/>
  <c r="K162" i="3"/>
  <c r="K152" i="3" s="1"/>
  <c r="L145" i="3"/>
  <c r="K149" i="3"/>
  <c r="M23" i="3"/>
  <c r="D3" i="3"/>
  <c r="G48" i="4"/>
  <c r="G6" i="4"/>
  <c r="G9" i="3"/>
  <c r="G10" i="3"/>
  <c r="F5" i="3"/>
  <c r="F37" i="3"/>
  <c r="F36" i="3"/>
  <c r="C40" i="3"/>
  <c r="C22" i="3"/>
  <c r="C3" i="3"/>
  <c r="G67" i="3"/>
  <c r="L155" i="3"/>
  <c r="B47" i="3"/>
  <c r="B3" i="3"/>
  <c r="B22" i="3"/>
  <c r="B44" i="3"/>
  <c r="B40" i="3"/>
  <c r="J97" i="3"/>
  <c r="H186" i="3"/>
  <c r="C71" i="4"/>
  <c r="C98" i="3"/>
  <c r="C99" i="3"/>
  <c r="G112" i="3"/>
  <c r="G84" i="3"/>
  <c r="F115" i="3"/>
  <c r="F143" i="3"/>
  <c r="I50" i="4"/>
  <c r="I20" i="2"/>
  <c r="I64" i="2"/>
  <c r="I76" i="2" s="1"/>
  <c r="C143" i="3"/>
  <c r="C130" i="3"/>
  <c r="C133" i="3"/>
  <c r="C115" i="3"/>
  <c r="C137" i="3"/>
  <c r="F6" i="4"/>
  <c r="F48" i="4"/>
  <c r="F10" i="3"/>
  <c r="F9" i="3"/>
  <c r="D37" i="3"/>
  <c r="D36" i="3"/>
  <c r="D5" i="3"/>
  <c r="G5" i="3"/>
  <c r="G36" i="3"/>
  <c r="G37" i="3"/>
  <c r="D143" i="3"/>
  <c r="M28" i="3"/>
  <c r="E71" i="3"/>
  <c r="E50" i="4"/>
  <c r="E20" i="2"/>
  <c r="F50" i="4"/>
  <c r="F20" i="2"/>
  <c r="C207" i="3"/>
  <c r="C206" i="3"/>
  <c r="E185" i="3"/>
  <c r="E186" i="3"/>
  <c r="M85" i="3"/>
  <c r="L83" i="3"/>
  <c r="K134" i="3"/>
  <c r="J131" i="3"/>
  <c r="H150" i="3"/>
  <c r="H151" i="3"/>
  <c r="I150" i="3"/>
  <c r="D50" i="4"/>
  <c r="D20" i="2"/>
  <c r="G3" i="3"/>
  <c r="I112" i="3"/>
  <c r="J112" i="3" s="1"/>
  <c r="B8" i="4"/>
  <c r="I186" i="3"/>
  <c r="J186" i="3" s="1"/>
  <c r="K186" i="3" s="1"/>
  <c r="L186" i="3" s="1"/>
  <c r="M186" i="3" s="1"/>
  <c r="N186" i="3" s="1"/>
  <c r="I185" i="3"/>
  <c r="K41" i="3"/>
  <c r="K97" i="3"/>
  <c r="K84" i="3"/>
  <c r="I109" i="3"/>
  <c r="J109" i="3" s="1"/>
  <c r="H50" i="4"/>
  <c r="H20" i="2"/>
  <c r="H64" i="2"/>
  <c r="H76" i="2" s="1"/>
  <c r="G50" i="4"/>
  <c r="G20" i="2"/>
  <c r="G151" i="3"/>
  <c r="G150" i="3"/>
  <c r="K217" i="3"/>
  <c r="J215" i="3"/>
  <c r="J216" i="3" s="1"/>
  <c r="N28" i="3"/>
  <c r="F130" i="3"/>
  <c r="M55" i="3"/>
  <c r="N56" i="3"/>
  <c r="N55" i="3" s="1"/>
  <c r="L121" i="3"/>
  <c r="C50" i="4"/>
  <c r="C20" i="2"/>
  <c r="D15" i="3"/>
  <c r="J208" i="3"/>
  <c r="K211" i="3"/>
  <c r="C37" i="3"/>
  <c r="C36" i="3"/>
  <c r="C5" i="3"/>
  <c r="H9" i="4"/>
  <c r="H8" i="4"/>
  <c r="I47" i="4"/>
  <c r="I7" i="4"/>
  <c r="I13" i="3"/>
  <c r="I12" i="3"/>
  <c r="D185" i="3"/>
  <c r="D186" i="3"/>
  <c r="E36" i="3"/>
  <c r="E5" i="3"/>
  <c r="E37" i="3"/>
  <c r="M59" i="3"/>
  <c r="M58" i="3" s="1"/>
  <c r="N58" i="3" s="1"/>
  <c r="N60" i="3"/>
  <c r="N59" i="3" s="1"/>
  <c r="I9" i="3"/>
  <c r="C185" i="3"/>
  <c r="C186" i="3"/>
  <c r="M33" i="3"/>
  <c r="L32" i="3"/>
  <c r="L169" i="3"/>
  <c r="M170" i="3"/>
  <c r="K168" i="3"/>
  <c r="J166" i="3"/>
  <c r="B5" i="3"/>
  <c r="B68" i="3"/>
  <c r="H102" i="3"/>
  <c r="H84" i="3"/>
  <c r="H99" i="3"/>
  <c r="I68" i="3"/>
  <c r="J68" i="3" s="1"/>
  <c r="K68" i="3" s="1"/>
  <c r="L68" i="3" s="1"/>
  <c r="M68" i="3" s="1"/>
  <c r="N68" i="3" s="1"/>
  <c r="I67" i="3"/>
  <c r="I5" i="3"/>
  <c r="H112" i="3"/>
  <c r="L120" i="3"/>
  <c r="M120" i="3" s="1"/>
  <c r="N120" i="3" s="1"/>
  <c r="F185" i="3"/>
  <c r="L205" i="3"/>
  <c r="B45" i="4"/>
  <c r="B71" i="4"/>
  <c r="C72" i="4"/>
  <c r="J205" i="3"/>
  <c r="J206" i="3" s="1"/>
  <c r="L177" i="3"/>
  <c r="M181" i="3"/>
  <c r="M180" i="3" s="1"/>
  <c r="N180" i="3" s="1"/>
  <c r="D130" i="3"/>
  <c r="G130" i="3"/>
  <c r="G129" i="3"/>
  <c r="N203" i="3"/>
  <c r="N202" i="3" s="1"/>
  <c r="M202" i="3"/>
  <c r="M201" i="3" s="1"/>
  <c r="C151" i="3"/>
  <c r="C150" i="3"/>
  <c r="K199" i="3"/>
  <c r="J198" i="3"/>
  <c r="D45" i="4"/>
  <c r="F109" i="3"/>
  <c r="F102" i="3"/>
  <c r="F84" i="3"/>
  <c r="F106" i="3"/>
  <c r="K81" i="3"/>
  <c r="J80" i="3"/>
  <c r="D150" i="3"/>
  <c r="D151" i="3"/>
  <c r="F167" i="3"/>
  <c r="F193" i="3"/>
  <c r="F199" i="3"/>
  <c r="D53" i="3"/>
  <c r="D78" i="3"/>
  <c r="D71" i="3"/>
  <c r="D7" i="4"/>
  <c r="E8" i="4" s="1"/>
  <c r="D47" i="4"/>
  <c r="D12" i="3"/>
  <c r="D13" i="3"/>
  <c r="E12" i="3"/>
  <c r="D98" i="3"/>
  <c r="D99" i="3"/>
  <c r="F45" i="4"/>
  <c r="N122" i="3"/>
  <c r="N121" i="3" s="1"/>
  <c r="M121" i="3"/>
  <c r="C14" i="4"/>
  <c r="C13" i="4"/>
  <c r="N174" i="3"/>
  <c r="N173" i="3" s="1"/>
  <c r="M173" i="3"/>
  <c r="M172" i="3" s="1"/>
  <c r="N172" i="3" s="1"/>
  <c r="I15" i="3"/>
  <c r="C19" i="3"/>
  <c r="C18" i="3"/>
  <c r="G115" i="3"/>
  <c r="G137" i="3"/>
  <c r="G143" i="3"/>
  <c r="H115" i="3"/>
  <c r="E6" i="4"/>
  <c r="E10" i="3"/>
  <c r="E9" i="3"/>
  <c r="E48" i="4"/>
  <c r="G140" i="3"/>
  <c r="E102" i="3"/>
  <c r="E84" i="3"/>
  <c r="E112" i="3"/>
  <c r="E106" i="3"/>
  <c r="F47" i="4"/>
  <c r="F7" i="4"/>
  <c r="F13" i="3"/>
  <c r="G12" i="3"/>
  <c r="F12" i="3"/>
  <c r="D19" i="3"/>
  <c r="D18" i="3"/>
  <c r="E18" i="3"/>
  <c r="E99" i="3"/>
  <c r="J49" i="3"/>
  <c r="K50" i="3"/>
  <c r="H130" i="3"/>
  <c r="H129" i="3"/>
  <c r="L190" i="3"/>
  <c r="F14" i="4"/>
  <c r="F13" i="4"/>
  <c r="M177" i="3"/>
  <c r="N178" i="3"/>
  <c r="N177" i="3" s="1"/>
  <c r="H106" i="3"/>
  <c r="I167" i="3"/>
  <c r="H45" i="4"/>
  <c r="H71" i="4"/>
  <c r="G189" i="3"/>
  <c r="G167" i="3"/>
  <c r="G193" i="3"/>
  <c r="C50" i="3"/>
  <c r="E140" i="3"/>
  <c r="E137" i="3"/>
  <c r="E115" i="3"/>
  <c r="K142" i="3"/>
  <c r="L143" i="3"/>
  <c r="B50" i="3"/>
  <c r="D22" i="3"/>
  <c r="B13" i="4"/>
  <c r="N118" i="3"/>
  <c r="N117" i="3" s="1"/>
  <c r="M117" i="3"/>
  <c r="H5" i="3"/>
  <c r="H36" i="3"/>
  <c r="H37" i="3"/>
  <c r="I36" i="3"/>
  <c r="J70" i="3" l="1"/>
  <c r="J71" i="3"/>
  <c r="K153" i="3"/>
  <c r="N201" i="3"/>
  <c r="M205" i="3"/>
  <c r="D54" i="4"/>
  <c r="D55" i="4"/>
  <c r="D56" i="4" s="1"/>
  <c r="D67" i="4" s="1"/>
  <c r="J98" i="3"/>
  <c r="E5" i="4"/>
  <c r="E7" i="3"/>
  <c r="E6" i="3"/>
  <c r="B54" i="4"/>
  <c r="B55" i="4"/>
  <c r="B56" i="4" s="1"/>
  <c r="B67" i="4" s="1"/>
  <c r="B69" i="4" s="1"/>
  <c r="C68" i="4" s="1"/>
  <c r="J22" i="3"/>
  <c r="J45" i="3"/>
  <c r="J35" i="3"/>
  <c r="J3" i="3"/>
  <c r="J48" i="3"/>
  <c r="J214" i="3"/>
  <c r="L134" i="3"/>
  <c r="B3" i="4"/>
  <c r="B13" i="3"/>
  <c r="B16" i="3"/>
  <c r="B4" i="3"/>
  <c r="B10" i="3"/>
  <c r="B19" i="3"/>
  <c r="L27" i="3"/>
  <c r="K21" i="3"/>
  <c r="L72" i="3"/>
  <c r="C5" i="4"/>
  <c r="C7" i="3"/>
  <c r="C6" i="3"/>
  <c r="L217" i="3"/>
  <c r="K215" i="3"/>
  <c r="K216" i="3" s="1"/>
  <c r="J209" i="3"/>
  <c r="J210" i="3"/>
  <c r="M32" i="3"/>
  <c r="M31" i="3" s="1"/>
  <c r="N31" i="3" s="1"/>
  <c r="N33" i="3"/>
  <c r="N32" i="3" s="1"/>
  <c r="M83" i="3"/>
  <c r="N85" i="3"/>
  <c r="N83" i="3" s="1"/>
  <c r="M155" i="3"/>
  <c r="M116" i="3"/>
  <c r="L114" i="3"/>
  <c r="F24" i="4"/>
  <c r="I55" i="4"/>
  <c r="I56" i="4" s="1"/>
  <c r="I67" i="4" s="1"/>
  <c r="I97" i="2"/>
  <c r="L211" i="3"/>
  <c r="K208" i="3"/>
  <c r="N176" i="3"/>
  <c r="C54" i="4"/>
  <c r="C55" i="4"/>
  <c r="C56" i="4" s="1"/>
  <c r="C67" i="4" s="1"/>
  <c r="C69" i="4" s="1"/>
  <c r="D68" i="4" s="1"/>
  <c r="M190" i="3"/>
  <c r="I9" i="4"/>
  <c r="I8" i="4"/>
  <c r="D3" i="4"/>
  <c r="D4" i="3"/>
  <c r="D16" i="3"/>
  <c r="D10" i="3"/>
  <c r="L220" i="3"/>
  <c r="K219" i="3"/>
  <c r="K218" i="3"/>
  <c r="M164" i="3"/>
  <c r="L163" i="3"/>
  <c r="L50" i="3"/>
  <c r="K49" i="3"/>
  <c r="K66" i="3"/>
  <c r="K53" i="3"/>
  <c r="K79" i="3"/>
  <c r="K69" i="3" s="1"/>
  <c r="K76" i="3"/>
  <c r="K77" i="3" s="1"/>
  <c r="D9" i="4"/>
  <c r="D8" i="4"/>
  <c r="N170" i="3"/>
  <c r="N169" i="3" s="1"/>
  <c r="M169" i="3"/>
  <c r="J132" i="3"/>
  <c r="J133" i="3"/>
  <c r="G54" i="4"/>
  <c r="G55" i="4"/>
  <c r="G56" i="4" s="1"/>
  <c r="G67" i="4" s="1"/>
  <c r="K138" i="3"/>
  <c r="K139" i="3" s="1"/>
  <c r="K128" i="3"/>
  <c r="K115" i="3"/>
  <c r="K141" i="3"/>
  <c r="K131" i="3" s="1"/>
  <c r="F9" i="4"/>
  <c r="F8" i="4"/>
  <c r="L199" i="3"/>
  <c r="K198" i="3"/>
  <c r="H54" i="4"/>
  <c r="K112" i="3"/>
  <c r="J111" i="3"/>
  <c r="J110" i="3"/>
  <c r="J100" i="3" s="1"/>
  <c r="G5" i="4"/>
  <c r="G7" i="3"/>
  <c r="G6" i="3"/>
  <c r="J157" i="3"/>
  <c r="J158" i="3"/>
  <c r="J66" i="3"/>
  <c r="L149" i="3"/>
  <c r="L162" i="3"/>
  <c r="L152" i="3" s="1"/>
  <c r="M145" i="3"/>
  <c r="L159" i="3"/>
  <c r="L160" i="3" s="1"/>
  <c r="B5" i="4"/>
  <c r="B7" i="3"/>
  <c r="B6" i="3"/>
  <c r="F54" i="4"/>
  <c r="F55" i="4"/>
  <c r="F56" i="4" s="1"/>
  <c r="F67" i="4" s="1"/>
  <c r="L142" i="3"/>
  <c r="M143" i="3"/>
  <c r="J184" i="3"/>
  <c r="J167" i="3"/>
  <c r="J197" i="3"/>
  <c r="J187" i="3" s="1"/>
  <c r="J194" i="3"/>
  <c r="J195" i="3" s="1"/>
  <c r="I54" i="4"/>
  <c r="K166" i="3"/>
  <c r="L168" i="3"/>
  <c r="L52" i="3"/>
  <c r="M54" i="3"/>
  <c r="L84" i="3"/>
  <c r="L97" i="3"/>
  <c r="J128" i="3"/>
  <c r="E3" i="4"/>
  <c r="F4" i="4" s="1"/>
  <c r="E4" i="3"/>
  <c r="E19" i="3"/>
  <c r="E13" i="3"/>
  <c r="E16" i="3"/>
  <c r="F4" i="3"/>
  <c r="H5" i="4"/>
  <c r="H7" i="3"/>
  <c r="H6" i="3"/>
  <c r="K109" i="3"/>
  <c r="J107" i="3"/>
  <c r="J108" i="3" s="1"/>
  <c r="G3" i="4"/>
  <c r="G4" i="3"/>
  <c r="G16" i="3"/>
  <c r="G13" i="3"/>
  <c r="G19" i="3"/>
  <c r="D5" i="4"/>
  <c r="D6" i="3"/>
  <c r="D7" i="3"/>
  <c r="C3" i="4"/>
  <c r="C9" i="4" s="1"/>
  <c r="C4" i="3"/>
  <c r="C10" i="3"/>
  <c r="N23" i="3"/>
  <c r="H4" i="3"/>
  <c r="K80" i="3"/>
  <c r="L81" i="3"/>
  <c r="K98" i="3"/>
  <c r="E54" i="4"/>
  <c r="E55" i="4"/>
  <c r="E56" i="4" s="1"/>
  <c r="E67" i="4" s="1"/>
  <c r="F5" i="4"/>
  <c r="F6" i="3"/>
  <c r="F7" i="3"/>
  <c r="L41" i="3"/>
  <c r="I5" i="4"/>
  <c r="I7" i="3"/>
  <c r="I6" i="3"/>
  <c r="C8" i="4"/>
  <c r="H55" i="4"/>
  <c r="H56" i="4" s="1"/>
  <c r="H67" i="4" s="1"/>
  <c r="H97" i="2"/>
  <c r="H99" i="2" s="1"/>
  <c r="L206" i="3"/>
  <c r="G8" i="4"/>
  <c r="K150" i="3"/>
  <c r="K156" i="3"/>
  <c r="H4" i="4"/>
  <c r="H24" i="4"/>
  <c r="I4" i="4"/>
  <c r="I24" i="4"/>
  <c r="D69" i="4" l="1"/>
  <c r="E68" i="4" s="1"/>
  <c r="E69" i="4" s="1"/>
  <c r="F68" i="4" s="1"/>
  <c r="F69" i="4" s="1"/>
  <c r="G68" i="4" s="1"/>
  <c r="G69" i="4" s="1"/>
  <c r="H68" i="4" s="1"/>
  <c r="H69" i="4" s="1"/>
  <c r="I68" i="4" s="1"/>
  <c r="I69" i="4" s="1"/>
  <c r="K132" i="3"/>
  <c r="K133" i="3"/>
  <c r="K71" i="3"/>
  <c r="K70" i="3"/>
  <c r="L153" i="3"/>
  <c r="L154" i="3"/>
  <c r="L66" i="3"/>
  <c r="L53" i="3"/>
  <c r="L79" i="3"/>
  <c r="L69" i="3" s="1"/>
  <c r="L76" i="3"/>
  <c r="L77" i="3" s="1"/>
  <c r="M84" i="3"/>
  <c r="M97" i="3"/>
  <c r="J14" i="3"/>
  <c r="J46" i="3"/>
  <c r="K129" i="3"/>
  <c r="K135" i="3"/>
  <c r="J101" i="3"/>
  <c r="J102" i="3"/>
  <c r="D4" i="4"/>
  <c r="D24" i="4"/>
  <c r="M206" i="3"/>
  <c r="M52" i="3"/>
  <c r="N54" i="3"/>
  <c r="N52" i="3" s="1"/>
  <c r="N84" i="3"/>
  <c r="N97" i="3"/>
  <c r="K48" i="3"/>
  <c r="K45" i="3"/>
  <c r="K35" i="3"/>
  <c r="K3" i="3"/>
  <c r="K22" i="3"/>
  <c r="M27" i="3"/>
  <c r="L21" i="3"/>
  <c r="K157" i="3"/>
  <c r="K158" i="3"/>
  <c r="K67" i="3"/>
  <c r="K73" i="3"/>
  <c r="M41" i="3"/>
  <c r="L112" i="3"/>
  <c r="K111" i="3"/>
  <c r="K110" i="3"/>
  <c r="K100" i="3" s="1"/>
  <c r="M217" i="3"/>
  <c r="L215" i="3"/>
  <c r="L216" i="3" s="1"/>
  <c r="J17" i="3"/>
  <c r="J38" i="3"/>
  <c r="L166" i="3"/>
  <c r="M168" i="3"/>
  <c r="K209" i="3"/>
  <c r="K210" i="3"/>
  <c r="K212" i="3"/>
  <c r="K194" i="3"/>
  <c r="K195" i="3" s="1"/>
  <c r="K167" i="3"/>
  <c r="K184" i="3"/>
  <c r="K197" i="3"/>
  <c r="K187" i="3" s="1"/>
  <c r="E4" i="4"/>
  <c r="E24" i="4"/>
  <c r="E9" i="4"/>
  <c r="N205" i="3"/>
  <c r="J189" i="3"/>
  <c r="J188" i="3"/>
  <c r="N145" i="3"/>
  <c r="M162" i="3"/>
  <c r="M152" i="3" s="1"/>
  <c r="M159" i="3"/>
  <c r="M160" i="3" s="1"/>
  <c r="M149" i="3"/>
  <c r="M50" i="3"/>
  <c r="L49" i="3"/>
  <c r="N190" i="3"/>
  <c r="L128" i="3"/>
  <c r="L141" i="3"/>
  <c r="L131" i="3" s="1"/>
  <c r="L138" i="3"/>
  <c r="L139" i="3" s="1"/>
  <c r="L115" i="3"/>
  <c r="B4" i="4"/>
  <c r="B24" i="4"/>
  <c r="B9" i="4"/>
  <c r="K154" i="3"/>
  <c r="M72" i="3"/>
  <c r="M220" i="3"/>
  <c r="L219" i="3"/>
  <c r="L218" i="3"/>
  <c r="J42" i="3"/>
  <c r="J5" i="3"/>
  <c r="J36" i="3"/>
  <c r="M81" i="3"/>
  <c r="L80" i="3"/>
  <c r="G24" i="4"/>
  <c r="G4" i="4"/>
  <c r="G9" i="4"/>
  <c r="L109" i="3"/>
  <c r="K107" i="3"/>
  <c r="K108" i="3" s="1"/>
  <c r="L98" i="3"/>
  <c r="N116" i="3"/>
  <c r="N114" i="3" s="1"/>
  <c r="M114" i="3"/>
  <c r="M134" i="3"/>
  <c r="L3" i="4"/>
  <c r="L4" i="4" s="1"/>
  <c r="J4" i="3"/>
  <c r="M211" i="3"/>
  <c r="L208" i="3"/>
  <c r="J135" i="3"/>
  <c r="J129" i="3"/>
  <c r="J191" i="3"/>
  <c r="J185" i="3"/>
  <c r="L150" i="3"/>
  <c r="L156" i="3"/>
  <c r="N164" i="3"/>
  <c r="N163" i="3" s="1"/>
  <c r="M163" i="3"/>
  <c r="N155" i="3"/>
  <c r="H100" i="2"/>
  <c r="I98" i="2"/>
  <c r="I99" i="2" s="1"/>
  <c r="I100" i="2" s="1"/>
  <c r="C4" i="4"/>
  <c r="C24" i="4"/>
  <c r="N143" i="3"/>
  <c r="N142" i="3" s="1"/>
  <c r="M142" i="3"/>
  <c r="J67" i="3"/>
  <c r="J73" i="3"/>
  <c r="L198" i="3"/>
  <c r="M199" i="3"/>
  <c r="J104" i="3"/>
  <c r="L133" i="3" l="1"/>
  <c r="L132" i="3"/>
  <c r="L71" i="3"/>
  <c r="L70" i="3"/>
  <c r="M153" i="3"/>
  <c r="M141" i="3"/>
  <c r="M128" i="3"/>
  <c r="M138" i="3"/>
  <c r="M139" i="3" s="1"/>
  <c r="M115" i="3"/>
  <c r="N162" i="3"/>
  <c r="N149" i="3"/>
  <c r="N159" i="3"/>
  <c r="N160" i="3" s="1"/>
  <c r="N138" i="3"/>
  <c r="N115" i="3"/>
  <c r="N141" i="3"/>
  <c r="N128" i="3"/>
  <c r="K75" i="3"/>
  <c r="K74" i="3"/>
  <c r="L129" i="3"/>
  <c r="L135" i="3"/>
  <c r="N168" i="3"/>
  <c r="N166" i="3" s="1"/>
  <c r="M166" i="3"/>
  <c r="N81" i="3"/>
  <c r="N80" i="3" s="1"/>
  <c r="M80" i="3"/>
  <c r="K17" i="3"/>
  <c r="K38" i="3"/>
  <c r="L5" i="4"/>
  <c r="J6" i="3"/>
  <c r="J7" i="3"/>
  <c r="J136" i="3"/>
  <c r="J137" i="3"/>
  <c r="N206" i="3"/>
  <c r="M109" i="3"/>
  <c r="L107" i="3"/>
  <c r="L108" i="3" s="1"/>
  <c r="L167" i="3"/>
  <c r="L197" i="3"/>
  <c r="L187" i="3" s="1"/>
  <c r="L194" i="3"/>
  <c r="L195" i="3" s="1"/>
  <c r="L184" i="3"/>
  <c r="N211" i="3"/>
  <c r="J40" i="3"/>
  <c r="J39" i="3"/>
  <c r="J8" i="3"/>
  <c r="J19" i="3"/>
  <c r="J18" i="3"/>
  <c r="L22" i="3"/>
  <c r="L35" i="3"/>
  <c r="L3" i="3"/>
  <c r="L45" i="3"/>
  <c r="L48" i="3"/>
  <c r="M53" i="3"/>
  <c r="M76" i="3"/>
  <c r="M77" i="3" s="1"/>
  <c r="M66" i="3"/>
  <c r="M79" i="3"/>
  <c r="M69" i="3" s="1"/>
  <c r="M131" i="3"/>
  <c r="N134" i="3"/>
  <c r="N131" i="3" s="1"/>
  <c r="L67" i="3"/>
  <c r="L73" i="3"/>
  <c r="N98" i="3"/>
  <c r="L209" i="3"/>
  <c r="L210" i="3"/>
  <c r="L212" i="3"/>
  <c r="N27" i="3"/>
  <c r="N21" i="3" s="1"/>
  <c r="M21" i="3"/>
  <c r="K46" i="3"/>
  <c r="K14" i="3"/>
  <c r="J192" i="3"/>
  <c r="J193" i="3"/>
  <c r="N41" i="3"/>
  <c r="J16" i="3"/>
  <c r="J15" i="3"/>
  <c r="M219" i="3"/>
  <c r="N220" i="3"/>
  <c r="M218" i="3"/>
  <c r="M208" i="3" s="1"/>
  <c r="N76" i="3"/>
  <c r="N77" i="3" s="1"/>
  <c r="N53" i="3"/>
  <c r="N66" i="3"/>
  <c r="N152" i="3"/>
  <c r="M198" i="3"/>
  <c r="N199" i="3"/>
  <c r="N198" i="3" s="1"/>
  <c r="N50" i="3"/>
  <c r="N49" i="3" s="1"/>
  <c r="M49" i="3"/>
  <c r="M156" i="3"/>
  <c r="M150" i="3"/>
  <c r="K189" i="3"/>
  <c r="K188" i="3"/>
  <c r="N217" i="3"/>
  <c r="N215" i="3" s="1"/>
  <c r="M215" i="3"/>
  <c r="M216" i="3" s="1"/>
  <c r="K42" i="3"/>
  <c r="K36" i="3"/>
  <c r="K5" i="3"/>
  <c r="L111" i="3"/>
  <c r="M112" i="3"/>
  <c r="L110" i="3"/>
  <c r="L100" i="3" s="1"/>
  <c r="K213" i="3"/>
  <c r="K214" i="3"/>
  <c r="K136" i="3"/>
  <c r="K137" i="3"/>
  <c r="J43" i="3"/>
  <c r="J44" i="3"/>
  <c r="J11" i="3"/>
  <c r="M98" i="3"/>
  <c r="J106" i="3"/>
  <c r="J105" i="3"/>
  <c r="N72" i="3"/>
  <c r="J74" i="3"/>
  <c r="J75" i="3"/>
  <c r="L158" i="3"/>
  <c r="L157" i="3"/>
  <c r="K185" i="3"/>
  <c r="K191" i="3"/>
  <c r="K102" i="3"/>
  <c r="K101" i="3"/>
  <c r="K104" i="3"/>
  <c r="M3" i="4"/>
  <c r="M4" i="4" s="1"/>
  <c r="K4" i="3"/>
  <c r="M71" i="3" l="1"/>
  <c r="M70" i="3"/>
  <c r="M210" i="3"/>
  <c r="M209" i="3"/>
  <c r="M212" i="3"/>
  <c r="L75" i="3"/>
  <c r="L74" i="3"/>
  <c r="N150" i="3"/>
  <c r="N156" i="3"/>
  <c r="N154" i="3"/>
  <c r="N153" i="3"/>
  <c r="M197" i="3"/>
  <c r="M187" i="3" s="1"/>
  <c r="M184" i="3"/>
  <c r="M194" i="3"/>
  <c r="M195" i="3" s="1"/>
  <c r="M167" i="3"/>
  <c r="N67" i="3"/>
  <c r="L6" i="4"/>
  <c r="J9" i="3"/>
  <c r="J10" i="3"/>
  <c r="M129" i="3"/>
  <c r="M135" i="3"/>
  <c r="N79" i="3"/>
  <c r="N69" i="3" s="1"/>
  <c r="M22" i="3"/>
  <c r="M35" i="3"/>
  <c r="M3" i="3"/>
  <c r="M48" i="3"/>
  <c r="M45" i="3"/>
  <c r="M73" i="3"/>
  <c r="M67" i="3"/>
  <c r="N38" i="3"/>
  <c r="N109" i="3"/>
  <c r="N107" i="3" s="1"/>
  <c r="M107" i="3"/>
  <c r="M108" i="3" s="1"/>
  <c r="N194" i="3"/>
  <c r="N195" i="3" s="1"/>
  <c r="N167" i="3"/>
  <c r="N184" i="3"/>
  <c r="N197" i="3"/>
  <c r="N187" i="3" s="1"/>
  <c r="K192" i="3"/>
  <c r="K193" i="3"/>
  <c r="K44" i="3"/>
  <c r="K11" i="3"/>
  <c r="K43" i="3"/>
  <c r="L137" i="3"/>
  <c r="L136" i="3"/>
  <c r="N219" i="3"/>
  <c r="N218" i="3"/>
  <c r="N208" i="3" s="1"/>
  <c r="L214" i="3"/>
  <c r="L213" i="3"/>
  <c r="M157" i="3"/>
  <c r="M158" i="3"/>
  <c r="L185" i="3"/>
  <c r="L191" i="3"/>
  <c r="L14" i="3"/>
  <c r="L46" i="3"/>
  <c r="K39" i="3"/>
  <c r="K8" i="3"/>
  <c r="K40" i="3"/>
  <c r="M5" i="4"/>
  <c r="K7" i="3"/>
  <c r="K6" i="3"/>
  <c r="L7" i="4"/>
  <c r="J12" i="3"/>
  <c r="J13" i="3"/>
  <c r="N133" i="3"/>
  <c r="N132" i="3"/>
  <c r="K16" i="3"/>
  <c r="K15" i="3"/>
  <c r="M154" i="3"/>
  <c r="L102" i="3"/>
  <c r="L101" i="3"/>
  <c r="L104" i="3"/>
  <c r="K105" i="3"/>
  <c r="K106" i="3"/>
  <c r="M111" i="3"/>
  <c r="N112" i="3"/>
  <c r="M110" i="3"/>
  <c r="M100" i="3" s="1"/>
  <c r="N3" i="4"/>
  <c r="N4" i="4" s="1"/>
  <c r="L4" i="3"/>
  <c r="L189" i="3"/>
  <c r="L188" i="3"/>
  <c r="K19" i="3"/>
  <c r="K18" i="3"/>
  <c r="N139" i="3"/>
  <c r="M132" i="3"/>
  <c r="M133" i="3"/>
  <c r="N216" i="3"/>
  <c r="N48" i="3"/>
  <c r="N45" i="3"/>
  <c r="N35" i="3"/>
  <c r="N22" i="3"/>
  <c r="N3" i="3"/>
  <c r="N129" i="3"/>
  <c r="N135" i="3"/>
  <c r="L17" i="3"/>
  <c r="L38" i="3"/>
  <c r="L42" i="3"/>
  <c r="L36" i="3"/>
  <c r="L5" i="3"/>
  <c r="N70" i="3" l="1"/>
  <c r="N71" i="3"/>
  <c r="N73" i="3"/>
  <c r="N209" i="3"/>
  <c r="N210" i="3"/>
  <c r="N212" i="3"/>
  <c r="M6" i="4"/>
  <c r="K10" i="3"/>
  <c r="K9" i="3"/>
  <c r="L19" i="3"/>
  <c r="L18" i="3"/>
  <c r="M188" i="3"/>
  <c r="M189" i="3"/>
  <c r="N157" i="3"/>
  <c r="N158" i="3"/>
  <c r="N8" i="3"/>
  <c r="N40" i="3"/>
  <c r="N14" i="3"/>
  <c r="N46" i="3"/>
  <c r="N17" i="3"/>
  <c r="M7" i="4"/>
  <c r="K13" i="3"/>
  <c r="K12" i="3"/>
  <c r="M213" i="3"/>
  <c r="M214" i="3"/>
  <c r="M17" i="3"/>
  <c r="M38" i="3"/>
  <c r="N185" i="3"/>
  <c r="N191" i="3"/>
  <c r="N137" i="3"/>
  <c r="N136" i="3"/>
  <c r="M137" i="3"/>
  <c r="M136" i="3"/>
  <c r="M101" i="3"/>
  <c r="M102" i="3"/>
  <c r="M104" i="3"/>
  <c r="N111" i="3"/>
  <c r="N110" i="3"/>
  <c r="N100" i="3" s="1"/>
  <c r="M75" i="3"/>
  <c r="M74" i="3"/>
  <c r="N5" i="4"/>
  <c r="L7" i="3"/>
  <c r="L6" i="3"/>
  <c r="M46" i="3"/>
  <c r="M14" i="3"/>
  <c r="L44" i="3"/>
  <c r="L11" i="3"/>
  <c r="L43" i="3"/>
  <c r="P3" i="4"/>
  <c r="N4" i="3"/>
  <c r="N108" i="3"/>
  <c r="N36" i="3"/>
  <c r="N42" i="3"/>
  <c r="N5" i="3"/>
  <c r="L16" i="3"/>
  <c r="L15" i="3"/>
  <c r="L193" i="3"/>
  <c r="L192" i="3"/>
  <c r="L8" i="4"/>
  <c r="L9" i="4"/>
  <c r="O3" i="4"/>
  <c r="O4" i="4" s="1"/>
  <c r="M4" i="3"/>
  <c r="L40" i="3"/>
  <c r="L39" i="3"/>
  <c r="L8" i="3"/>
  <c r="L105" i="3"/>
  <c r="L106" i="3"/>
  <c r="N189" i="3"/>
  <c r="N188" i="3"/>
  <c r="M36" i="3"/>
  <c r="M42" i="3"/>
  <c r="M5" i="3"/>
  <c r="M185" i="3"/>
  <c r="M191" i="3"/>
  <c r="M15" i="3" l="1"/>
  <c r="M16" i="3"/>
  <c r="N19" i="3"/>
  <c r="N18" i="3"/>
  <c r="N15" i="3"/>
  <c r="N16" i="3"/>
  <c r="N11" i="3"/>
  <c r="N43" i="3"/>
  <c r="N44" i="3"/>
  <c r="N213" i="3"/>
  <c r="N214" i="3"/>
  <c r="P6" i="4"/>
  <c r="N10" i="3"/>
  <c r="M40" i="3"/>
  <c r="M39" i="3"/>
  <c r="M8" i="3"/>
  <c r="N39" i="3"/>
  <c r="N7" i="4"/>
  <c r="L13" i="3"/>
  <c r="L12" i="3"/>
  <c r="M9" i="4"/>
  <c r="M8" i="4"/>
  <c r="P5" i="4"/>
  <c r="N7" i="3"/>
  <c r="N6" i="3"/>
  <c r="N6" i="4"/>
  <c r="L10" i="3"/>
  <c r="L9" i="3"/>
  <c r="N192" i="3"/>
  <c r="N193" i="3"/>
  <c r="M193" i="3"/>
  <c r="M192" i="3"/>
  <c r="M19" i="3"/>
  <c r="M18" i="3"/>
  <c r="P4" i="4"/>
  <c r="M11" i="3"/>
  <c r="M43" i="3"/>
  <c r="M44" i="3"/>
  <c r="N101" i="3"/>
  <c r="N102" i="3"/>
  <c r="N104" i="3"/>
  <c r="N75" i="3"/>
  <c r="N74" i="3"/>
  <c r="O5" i="4"/>
  <c r="M7" i="3"/>
  <c r="M6" i="3"/>
  <c r="M105" i="3"/>
  <c r="M106" i="3"/>
  <c r="P7" i="4" l="1"/>
  <c r="N13" i="3"/>
  <c r="N12" i="3"/>
  <c r="N105" i="3"/>
  <c r="N106" i="3"/>
  <c r="O6" i="4"/>
  <c r="M9" i="3"/>
  <c r="M10" i="3"/>
  <c r="N9" i="3"/>
  <c r="N8" i="4"/>
  <c r="N9" i="4"/>
  <c r="O7" i="4"/>
  <c r="M13" i="3"/>
  <c r="M12" i="3"/>
  <c r="O8" i="4" l="1"/>
  <c r="O9" i="4"/>
  <c r="P8" i="4"/>
  <c r="P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<sst xmlns="http://schemas.openxmlformats.org/spreadsheetml/2006/main" count="550" uniqueCount="222">
  <si>
    <t>Instructions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</si>
  <si>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</si>
  <si>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</si>
  <si>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</si>
  <si>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</si>
  <si>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</si>
  <si>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</si>
  <si>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</si>
  <si>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</si>
  <si>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</si>
  <si>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</si>
  <si>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</si>
  <si>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</si>
  <si>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</si>
  <si>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</si>
  <si>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</si>
  <si>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</si>
  <si>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</si>
  <si>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</si>
  <si>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</si>
  <si>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</si>
  <si>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</si>
  <si>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</si>
  <si>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Net Wcap</t>
  </si>
  <si>
    <t>Current assets:</t>
  </si>
  <si>
    <t>DPS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</si>
  <si>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</si>
  <si>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</si>
  <si>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</si>
  <si>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</si>
  <si>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</si>
  <si>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</si>
  <si>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</si>
  <si>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</si>
  <si>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</si>
  <si>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</si>
  <si>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</si>
  <si>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</si>
  <si>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</si>
  <si>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</si>
  <si>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</si>
  <si>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</si>
  <si>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</si>
  <si>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</si>
  <si>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</si>
  <si>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</si>
  <si>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</si>
  <si>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</si>
  <si>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</si>
  <si>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</si>
  <si>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</si>
  <si>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</si>
  <si>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</si>
  <si>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</si>
  <si>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</si>
  <si>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</si>
  <si>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</si>
  <si>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</si>
  <si>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</si>
  <si>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</si>
  <si>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</si>
  <si>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</si>
  <si>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</si>
  <si>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</si>
  <si>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</si>
  <si>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</si>
  <si>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</si>
  <si>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</si>
  <si>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</si>
  <si>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</si>
  <si>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</si>
  <si>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</si>
  <si>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</si>
  <si>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</si>
  <si>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</si>
  <si>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</si>
  <si>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</si>
  <si>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</si>
  <si>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</si>
  <si>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</si>
  <si>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</si>
  <si>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</si>
  <si>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</si>
  <si>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</si>
  <si>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</si>
  <si>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</si>
  <si>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</si>
  <si>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</si>
  <si>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</si>
  <si>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n/a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</si>
  <si>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</si>
  <si>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</si>
  <si>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</si>
  <si>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</si>
  <si>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</si>
  <si>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</si>
  <si>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</si>
  <si>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</si>
  <si>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</si>
  <si>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</si>
  <si>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</si>
  <si>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</si>
  <si>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</si>
  <si>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</si>
  <si>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</si>
  <si>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</si>
  <si>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</si>
  <si>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</si>
  <si>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</si>
  <si>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</si>
  <si>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</si>
  <si>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</si>
  <si>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</si>
  <si>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</si>
  <si>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</si>
  <si>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</si>
  <si>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</si>
  <si>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</si>
  <si>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</si>
  <si>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</si>
  <si>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</si>
  <si>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</si>
  <si>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</si>
  <si>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</si>
  <si>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</si>
  <si>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</si>
  <si>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</si>
  <si>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</si>
  <si>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</si>
  <si>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</si>
  <si>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</si>
  <si>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</si>
  <si>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</si>
  <si>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</si>
  <si>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</si>
  <si>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</si>
  <si>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</si>
  <si>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</si>
  <si>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</si>
  <si>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</si>
  <si>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</si>
  <si>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</si>
  <si>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</si>
  <si>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</si>
  <si>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</si>
  <si>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</si>
  <si>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</si>
  <si>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</si>
  <si>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</si>
  <si>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</si>
  <si>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</si>
  <si>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</si>
  <si>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</si>
  <si>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</si>
  <si>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</si>
  <si>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</si>
  <si>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</si>
  <si>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</si>
  <si>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</si>
  <si>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</si>
  <si>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</si>
  <si>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</si>
  <si>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</si>
  <si>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</si>
  <si>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</si>
  <si>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</si>
  <si>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</si>
  <si>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</si>
  <si>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</si>
  <si>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</si>
  <si>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</si>
  <si>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</si>
  <si>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</si>
  <si>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</si>
  <si>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</si>
  <si>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</si>
  <si>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</si>
  <si>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</si>
  <si>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</si>
  <si>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</si>
  <si>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</si>
  <si>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</si>
  <si>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</si>
  <si>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</si>
  <si>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</si>
  <si>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</si>
  <si>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</si>
  <si>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</si>
  <si>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</si>
  <si>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</si>
  <si>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</si>
  <si>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</si>
  <si>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</si>
  <si>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</si>
  <si>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Hisoticals row 76 - (NOPAT + Change in WC+D&amp;A)</t>
  </si>
  <si>
    <t>CFO</t>
  </si>
  <si>
    <t>rows  50+52+48+55 from above</t>
  </si>
  <si>
    <t xml:space="preserve">Acquisitions </t>
  </si>
  <si>
    <t>Other Investing Activities</t>
  </si>
  <si>
    <t>CFI</t>
  </si>
  <si>
    <t>row 58+57+53</t>
  </si>
  <si>
    <t>Share Issuance/Buybacks</t>
  </si>
  <si>
    <t>Dividends Paid to Shareholders</t>
  </si>
  <si>
    <t>Borrowings</t>
  </si>
  <si>
    <t>Other Financing Activities</t>
  </si>
  <si>
    <t>CFF</t>
  </si>
  <si>
    <t>row 60+62+63+64</t>
  </si>
  <si>
    <t>Other Adjustments</t>
  </si>
  <si>
    <t>Net Change in Cash</t>
  </si>
  <si>
    <t>row 56+59+65+66</t>
  </si>
  <si>
    <t>Opening Cash</t>
  </si>
  <si>
    <t>Except for column B, all others have to be linked to row 68</t>
  </si>
  <si>
    <t>Closing Cash</t>
  </si>
  <si>
    <t>row 67+68</t>
  </si>
  <si>
    <t>Net Debt (Cash)</t>
  </si>
  <si>
    <t>Short term + Long term debt - (Cash + short term investments) Linked from above</t>
  </si>
  <si>
    <t>EBIT-Cash Tax</t>
  </si>
  <si>
    <t>Keep this blank</t>
  </si>
  <si>
    <t>add Historicals 92 to this</t>
  </si>
  <si>
    <t>Link all other items under investing activities in Historicals sheet except for Capex here</t>
  </si>
  <si>
    <t>Historical 87 to 90</t>
  </si>
  <si>
    <t>Link the Highlighted cell to Historical B98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</si>
</sst>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#,##0_);\(#,##0\)"/>
  </numFmts>
  <fonts count="19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i/>
      <sz val="9"/>
      <color rgb="FF0070C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5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7" fillId="0" borderId="0" xfId="1" applyNumberFormat="1" applyBorder="1" applyProtection="1"/>
    <xf numFmtId="0" fontId="0" fillId="0" borderId="1" xfId="0" applyBorder="1"/>
    <xf numFmtId="166" fontId="17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7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6" borderId="0" xfId="0" applyFont="1" applyFill="1"/>
    <xf numFmtId="0" fontId="5" fillId="0" borderId="0" xfId="0" applyFont="1" applyAlignment="1">
      <alignment horizontal="left" indent="1"/>
    </xf>
    <xf numFmtId="2" fontId="0" fillId="0" borderId="0" xfId="0" applyNumberFormat="1"/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5" fillId="7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5" fillId="0" borderId="0" xfId="0" applyNumberFormat="1" applyFont="1"/>
    <xf numFmtId="166" fontId="4" fillId="3" borderId="0" xfId="5" applyNumberFormat="1" applyFont="1" applyBorder="1" applyProtection="1"/>
    <xf numFmtId="166" fontId="5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17" fillId="0" borderId="0" xfId="1" applyNumberFormat="1" applyBorder="1" applyAlignment="1" applyProtection="1">
      <alignment horizontal="left" indent="1"/>
    </xf>
    <xf numFmtId="167" fontId="13" fillId="8" borderId="0" xfId="2" applyNumberFormat="1" applyFont="1" applyFill="1" applyBorder="1" applyProtection="1"/>
    <xf numFmtId="166" fontId="5" fillId="0" borderId="0" xfId="0" applyNumberFormat="1" applyFont="1"/>
    <xf numFmtId="167" fontId="10" fillId="9" borderId="0" xfId="2" applyNumberFormat="1" applyFont="1" applyFill="1" applyBorder="1" applyAlignment="1" applyProtection="1">
      <alignment horizontal="right"/>
    </xf>
    <xf numFmtId="166" fontId="17" fillId="0" borderId="0" xfId="1" applyNumberForma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/>
    </xf>
    <xf numFmtId="167" fontId="12" fillId="0" borderId="0" xfId="2" applyNumberFormat="1" applyFont="1" applyBorder="1" applyAlignment="1" applyProtection="1">
      <alignment horizontal="right"/>
    </xf>
    <xf numFmtId="167" fontId="14" fillId="10" borderId="0" xfId="2" applyNumberFormat="1" applyFont="1" applyFill="1" applyBorder="1" applyProtection="1"/>
    <xf numFmtId="166" fontId="5" fillId="0" borderId="5" xfId="1" applyNumberFormat="1" applyFont="1" applyBorder="1" applyProtection="1"/>
    <xf numFmtId="3" fontId="17" fillId="0" borderId="0" xfId="1" applyNumberFormat="1" applyBorder="1" applyProtection="1"/>
    <xf numFmtId="4" fontId="17" fillId="0" borderId="0" xfId="1" applyNumberFormat="1" applyBorder="1" applyProtection="1"/>
    <xf numFmtId="165" fontId="17" fillId="0" borderId="0" xfId="1" applyBorder="1" applyProtection="1"/>
    <xf numFmtId="0" fontId="4" fillId="2" borderId="0" xfId="4" applyFont="1" applyBorder="1" applyProtection="1"/>
    <xf numFmtId="167" fontId="15" fillId="0" borderId="0" xfId="2" applyNumberFormat="1" applyFont="1" applyBorder="1" applyAlignment="1" applyProtection="1">
      <alignment horizontal="right"/>
    </xf>
    <xf numFmtId="166" fontId="0" fillId="0" borderId="0" xfId="0" applyNumberFormat="1"/>
    <xf numFmtId="0" fontId="0" fillId="0" borderId="0" xfId="0" applyAlignment="1">
      <alignment horizontal="left"/>
    </xf>
    <xf numFmtId="3" fontId="5" fillId="0" borderId="5" xfId="1" applyNumberFormat="1" applyFont="1" applyBorder="1" applyProtection="1"/>
    <xf numFmtId="3" fontId="5" fillId="0" borderId="2" xfId="1" applyNumberFormat="1" applyFont="1" applyBorder="1" applyProtection="1"/>
    <xf numFmtId="165" fontId="8" fillId="0" borderId="0" xfId="1" applyFont="1" applyBorder="1" applyProtection="1"/>
    <xf numFmtId="3" fontId="8" fillId="0" borderId="0" xfId="1" applyNumberFormat="1" applyFont="1" applyBorder="1" applyProtection="1"/>
    <xf numFmtId="3" fontId="5" fillId="0" borderId="0" xfId="1" applyNumberFormat="1" applyFont="1" applyBorder="1" applyProtection="1"/>
    <xf numFmtId="3" fontId="5" fillId="0" borderId="4" xfId="1" applyNumberFormat="1" applyFont="1" applyBorder="1" applyProtection="1"/>
    <xf numFmtId="168" fontId="5" fillId="0" borderId="4" xfId="1" applyNumberFormat="1" applyFont="1" applyBorder="1" applyProtection="1"/>
    <xf numFmtId="166" fontId="16" fillId="10" borderId="0" xfId="1" applyNumberFormat="1" applyFont="1" applyFill="1" applyBorder="1" applyProtection="1"/>
    <xf numFmtId="166" fontId="17" fillId="0" borderId="4" xfId="1" applyNumberFormat="1" applyBorder="1" applyProtection="1"/>
    <xf numFmtId="0" fontId="5" fillId="0" borderId="6" xfId="0" applyFont="1" applyBorder="1"/>
    <xf numFmtId="166" fontId="5" fillId="0" borderId="6" xfId="1" applyNumberFormat="1" applyFont="1" applyBorder="1" applyProtection="1"/>
    <xf numFmtId="0" fontId="0" fillId="11" borderId="0" xfId="0" applyFill="1"/>
    <xf numFmtId="168" fontId="5" fillId="0" borderId="0" xfId="1" applyNumberFormat="1" applyFont="1" applyBorder="1" applyProtection="1"/>
    <xf numFmtId="166" fontId="5" fillId="11" borderId="4" xfId="1" applyNumberFormat="1" applyFont="1" applyFill="1" applyBorder="1" applyProtection="1"/>
    <xf numFmtId="3" fontId="6" fillId="0" borderId="0" xfId="1" applyNumberFormat="1" applyFont="1" applyBorder="1" applyProtection="1"/>
    <xf numFmtId="166" fontId="18" fillId="0" borderId="0" xfId="1" applyNumberFormat="1" applyFont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DAE3F3"/>
      <rgbColor rgb="FF660066"/>
      <rgbColor rgb="FFFF8080"/>
      <rgbColor rgb="FF0070C0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10" zoomScaleNormal="110" workbookViewId="0">
      <selection activeCell="A9" sqref="A9"/>
    </sheetView>
  </sheetViews>
  <sheetFormatPr defaultColWidth="8.554687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1" t="s">
        <v>3</v>
      </c>
    </row>
    <row r="5" spans="1:1" x14ac:dyDescent="0.3">
      <c r="A5" s="3"/>
    </row>
    <row r="6" spans="1:1" x14ac:dyDescent="0.3">
      <c r="A6" s="3"/>
    </row>
    <row r="9" spans="1:1" x14ac:dyDescent="0.3">
      <c r="A9" s="4"/>
    </row>
    <row r="10" spans="1:1" x14ac:dyDescent="0.3">
      <c r="A10" s="4"/>
    </row>
    <row r="11" spans="1:1" x14ac:dyDescent="0.3">
      <c r="A11" s="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7"/>
  <sheetViews>
    <sheetView zoomScale="110" zoomScaleNormal="110" workbookViewId="0">
      <pane ySplit="1" topLeftCell="A76" activePane="bottomLeft" state="frozen"/>
      <selection pane="bottomLeft" activeCell="B98" sqref="B98"/>
    </sheetView>
  </sheetViews>
  <sheetFormatPr defaultColWidth="8.554687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11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11" x14ac:dyDescent="0.3">
      <c r="A2" t="s">
        <v>5</v>
      </c>
      <c r="B2" s="7">
        <v>30601</v>
      </c>
      <c r="C2" s="7">
        <v>32376</v>
      </c>
      <c r="D2" s="7">
        <v>34350</v>
      </c>
      <c r="E2" s="7">
        <v>36397</v>
      </c>
      <c r="F2" s="7">
        <v>39117</v>
      </c>
      <c r="G2" s="7">
        <v>37403</v>
      </c>
      <c r="H2" s="7">
        <v>44538</v>
      </c>
      <c r="I2" s="7">
        <v>46710</v>
      </c>
      <c r="K2" s="7">
        <v>27799</v>
      </c>
    </row>
    <row r="3" spans="1:11" x14ac:dyDescent="0.3">
      <c r="A3" s="8" t="s">
        <v>6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11" s="10" customFormat="1" x14ac:dyDescent="0.3">
      <c r="A4" s="10" t="s">
        <v>7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11" x14ac:dyDescent="0.3">
      <c r="A5" s="12" t="s">
        <v>8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11" x14ac:dyDescent="0.3">
      <c r="A6" s="12" t="s">
        <v>9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11" x14ac:dyDescent="0.3">
      <c r="A7" s="13" t="s">
        <v>10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11" x14ac:dyDescent="0.3">
      <c r="A8" s="15" t="s">
        <v>11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11" x14ac:dyDescent="0.3">
      <c r="A9" s="15" t="s">
        <v>12</v>
      </c>
      <c r="B9" s="7">
        <v>-58</v>
      </c>
      <c r="C9" s="7">
        <v>-140</v>
      </c>
      <c r="D9" s="7">
        <v>-196</v>
      </c>
      <c r="E9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11" x14ac:dyDescent="0.3">
      <c r="A10" s="16" t="s">
        <v>13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  <c r="K10" s="11">
        <v>3577</v>
      </c>
    </row>
    <row r="11" spans="1:11" x14ac:dyDescent="0.3">
      <c r="A11" s="15" t="s">
        <v>14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  <c r="K11" s="11"/>
    </row>
    <row r="12" spans="1:11" x14ac:dyDescent="0.3">
      <c r="A12" s="18" t="s">
        <v>15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11" x14ac:dyDescent="0.3">
      <c r="A13" s="10" t="s">
        <v>16</v>
      </c>
    </row>
    <row r="14" spans="1:11" x14ac:dyDescent="0.3">
      <c r="A14" s="15" t="s">
        <v>17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>
        <v>3.05</v>
      </c>
    </row>
    <row r="15" spans="1:11" x14ac:dyDescent="0.3">
      <c r="A15" s="15" t="s">
        <v>18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K15">
        <v>2.97</v>
      </c>
    </row>
    <row r="16" spans="1:11" x14ac:dyDescent="0.3">
      <c r="A16" s="10" t="s">
        <v>19</v>
      </c>
    </row>
    <row r="17" spans="1:14" x14ac:dyDescent="0.3">
      <c r="A17" s="15" t="s">
        <v>17</v>
      </c>
      <c r="B17" s="20">
        <v>1723.5</v>
      </c>
      <c r="C17" s="20">
        <v>1697.9</v>
      </c>
      <c r="D17" s="20">
        <v>1657.8</v>
      </c>
      <c r="E17" s="20">
        <v>1623.8</v>
      </c>
      <c r="F17" s="20">
        <v>1579.7</v>
      </c>
      <c r="G17" s="20">
        <v>1558.8</v>
      </c>
      <c r="H17" s="20">
        <v>1573</v>
      </c>
      <c r="I17" s="20">
        <v>1578.8</v>
      </c>
      <c r="K17" s="20">
        <v>883</v>
      </c>
    </row>
    <row r="18" spans="1:14" x14ac:dyDescent="0.3">
      <c r="A18" s="15" t="s">
        <v>18</v>
      </c>
      <c r="B18" s="20">
        <v>1768.8</v>
      </c>
      <c r="C18" s="20">
        <v>1742.5</v>
      </c>
      <c r="D18" s="20">
        <v>1692</v>
      </c>
      <c r="E18" s="20">
        <v>1659.1</v>
      </c>
      <c r="F18" s="20">
        <v>1618.4</v>
      </c>
      <c r="G18" s="20">
        <v>1591.6</v>
      </c>
      <c r="H18" s="20">
        <v>1609.4</v>
      </c>
      <c r="I18" s="20">
        <v>1610.8</v>
      </c>
      <c r="K18" s="20">
        <v>905</v>
      </c>
    </row>
    <row r="20" spans="1:14" s="21" customFormat="1" x14ac:dyDescent="0.3">
      <c r="A20" s="21" t="s">
        <v>20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14" x14ac:dyDescent="0.3">
      <c r="A22" s="23" t="s">
        <v>21</v>
      </c>
      <c r="B22" s="23"/>
      <c r="C22" s="23"/>
      <c r="D22" s="23"/>
      <c r="E22" s="23"/>
      <c r="F22" s="23"/>
      <c r="G22" s="23"/>
      <c r="H22" s="23"/>
      <c r="I22" s="23"/>
      <c r="K22" s="24">
        <v>2014</v>
      </c>
    </row>
    <row r="23" spans="1:14" x14ac:dyDescent="0.3">
      <c r="A23" s="10" t="s">
        <v>22</v>
      </c>
      <c r="M23" t="s">
        <v>23</v>
      </c>
      <c r="N23">
        <f>K27+K28-K41</f>
        <v>5451</v>
      </c>
    </row>
    <row r="24" spans="1:14" x14ac:dyDescent="0.3">
      <c r="A24" s="25" t="s">
        <v>24</v>
      </c>
      <c r="B24" s="7"/>
      <c r="C24" s="7"/>
      <c r="D24" s="7"/>
      <c r="E24" s="7"/>
      <c r="F24" s="7"/>
      <c r="G24" s="7"/>
      <c r="H24" s="7"/>
      <c r="I24" s="7"/>
      <c r="M24" t="s">
        <v>25</v>
      </c>
      <c r="N24" s="26">
        <f>ABS(K18/K93)</f>
        <v>1.1326658322903629</v>
      </c>
    </row>
    <row r="25" spans="1:14" x14ac:dyDescent="0.3">
      <c r="A25" s="12" t="s">
        <v>26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14" x14ac:dyDescent="0.3">
      <c r="A26" s="12" t="s">
        <v>27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14" x14ac:dyDescent="0.3">
      <c r="A27" s="12" t="s">
        <v>28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1">
        <v>2749</v>
      </c>
      <c r="H27" s="7">
        <v>4463</v>
      </c>
      <c r="I27" s="7">
        <v>4667</v>
      </c>
      <c r="K27">
        <v>3434</v>
      </c>
    </row>
    <row r="28" spans="1:14" x14ac:dyDescent="0.3">
      <c r="A28" s="12" t="s">
        <v>29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  <c r="K28">
        <v>3947</v>
      </c>
    </row>
    <row r="29" spans="1:14" x14ac:dyDescent="0.3">
      <c r="A29" s="12" t="s">
        <v>30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14" x14ac:dyDescent="0.3">
      <c r="A30" s="16" t="s">
        <v>31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14" x14ac:dyDescent="0.3">
      <c r="A31" s="15" t="s">
        <v>32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14" x14ac:dyDescent="0.3">
      <c r="A32" s="15" t="s">
        <v>33</v>
      </c>
      <c r="B32" s="7"/>
      <c r="C32" s="7"/>
      <c r="D32" s="7"/>
      <c r="E32" s="7"/>
      <c r="F32" s="7"/>
      <c r="G32" s="7">
        <v>3097</v>
      </c>
      <c r="H32" s="7">
        <v>3113</v>
      </c>
      <c r="I32" s="7">
        <v>2926</v>
      </c>
    </row>
    <row r="33" spans="1:11" x14ac:dyDescent="0.3">
      <c r="A33" s="15" t="s">
        <v>34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11" x14ac:dyDescent="0.3">
      <c r="A34" s="15" t="s">
        <v>35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11" x14ac:dyDescent="0.3">
      <c r="A35" s="15" t="s">
        <v>36</v>
      </c>
      <c r="B35" s="7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7">
        <v>2921</v>
      </c>
      <c r="I35" s="7">
        <v>3821</v>
      </c>
    </row>
    <row r="36" spans="1:11" x14ac:dyDescent="0.3">
      <c r="A36" s="18" t="s">
        <v>37</v>
      </c>
      <c r="B36" s="19">
        <f t="shared" ref="B36:I36" si="7">+SUM(B30:B35)</f>
        <v>21597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11" x14ac:dyDescent="0.3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spans="1:11" x14ac:dyDescent="0.3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spans="1:11" x14ac:dyDescent="0.3">
      <c r="A39" s="12" t="s">
        <v>40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11" x14ac:dyDescent="0.3">
      <c r="A40" s="12" t="s">
        <v>41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11" x14ac:dyDescent="0.3">
      <c r="A41" s="12" t="s">
        <v>42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  <c r="K41">
        <v>1930</v>
      </c>
    </row>
    <row r="42" spans="1:11" x14ac:dyDescent="0.3">
      <c r="A42" s="12" t="s">
        <v>43</v>
      </c>
      <c r="B42" s="7"/>
      <c r="D42" s="7"/>
      <c r="E42" s="7"/>
      <c r="F42" s="7"/>
      <c r="G42" s="7">
        <v>445</v>
      </c>
      <c r="H42" s="7">
        <v>467</v>
      </c>
      <c r="I42" s="7">
        <v>420</v>
      </c>
    </row>
    <row r="43" spans="1:11" x14ac:dyDescent="0.3">
      <c r="A43" s="12" t="s">
        <v>44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11" x14ac:dyDescent="0.3">
      <c r="A44" s="12" t="s">
        <v>45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11" x14ac:dyDescent="0.3">
      <c r="A45" s="16" t="s">
        <v>46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11" x14ac:dyDescent="0.3">
      <c r="A46" s="15" t="s">
        <v>47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11" x14ac:dyDescent="0.3">
      <c r="A47" s="15" t="s">
        <v>48</v>
      </c>
      <c r="B47" s="7"/>
      <c r="C47" s="7"/>
      <c r="D47" s="7"/>
      <c r="F47" s="7"/>
      <c r="G47" s="7">
        <v>2913</v>
      </c>
      <c r="H47" s="7">
        <v>2931</v>
      </c>
      <c r="I47" s="7">
        <v>2777</v>
      </c>
    </row>
    <row r="48" spans="1:11" x14ac:dyDescent="0.3">
      <c r="A48" s="15" t="s">
        <v>49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51</v>
      </c>
      <c r="B50" s="7"/>
      <c r="C50" s="7"/>
      <c r="D50" s="7"/>
      <c r="E50" s="7"/>
      <c r="F50" s="7"/>
      <c r="G50" s="7"/>
      <c r="H50" s="7">
        <v>0</v>
      </c>
      <c r="I50" s="7">
        <v>0</v>
      </c>
    </row>
    <row r="51" spans="1:9" x14ac:dyDescent="0.3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7" t="s">
        <v>54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7" t="s">
        <v>55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7" t="s">
        <v>56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7" t="s">
        <v>57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7" t="s">
        <v>58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59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60</v>
      </c>
      <c r="B59" s="19">
        <f t="shared" ref="B59:I59" si="10">+SUM(B45:B50)+B58</f>
        <v>21597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61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63</v>
      </c>
    </row>
    <row r="63" spans="1:9" x14ac:dyDescent="0.3">
      <c r="A63" s="10" t="s">
        <v>64</v>
      </c>
    </row>
    <row r="64" spans="1:9" s="10" customFormat="1" x14ac:dyDescent="0.3">
      <c r="A64" s="25" t="s">
        <v>65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67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68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69</v>
      </c>
      <c r="B68" s="7">
        <v>119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70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71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73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74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75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76</v>
      </c>
      <c r="B75" s="7">
        <v>1237</v>
      </c>
      <c r="C75" s="7">
        <v>-586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8" t="s">
        <v>77</v>
      </c>
      <c r="B76" s="29">
        <f t="shared" ref="B76:I76" si="12">+SUM(B64:B75)</f>
        <v>4608</v>
      </c>
      <c r="C76" s="29">
        <f t="shared" si="12"/>
        <v>3399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 t="shared" si="12"/>
        <v>5188</v>
      </c>
    </row>
    <row r="77" spans="1:9" x14ac:dyDescent="0.3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79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80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81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11" x14ac:dyDescent="0.3">
      <c r="A81" s="1" t="s">
        <v>82</v>
      </c>
      <c r="B81" s="7">
        <v>-150</v>
      </c>
      <c r="C81" s="7">
        <v>150</v>
      </c>
      <c r="D81" s="7"/>
      <c r="E81" s="7"/>
      <c r="F81" s="7"/>
      <c r="G81" s="7"/>
      <c r="H81" s="7"/>
      <c r="I81" s="7"/>
    </row>
    <row r="82" spans="1:11" x14ac:dyDescent="0.3">
      <c r="A82" s="15" t="s">
        <v>83</v>
      </c>
      <c r="B82" s="7">
        <v>-963</v>
      </c>
      <c r="C82" s="7">
        <v>-1143</v>
      </c>
      <c r="D82" s="7">
        <v>-1105</v>
      </c>
      <c r="E82" s="7">
        <v>-1028</v>
      </c>
      <c r="F82" s="7">
        <v>-1119</v>
      </c>
      <c r="G82" s="7">
        <v>-1086</v>
      </c>
      <c r="H82" s="7">
        <v>-695</v>
      </c>
      <c r="I82" s="7">
        <v>-758</v>
      </c>
    </row>
    <row r="83" spans="1:11" x14ac:dyDescent="0.3">
      <c r="A83" s="1" t="s">
        <v>84</v>
      </c>
      <c r="B83" s="7">
        <v>3</v>
      </c>
      <c r="C83" s="7">
        <v>10</v>
      </c>
      <c r="D83" s="7">
        <v>13</v>
      </c>
      <c r="E83" s="7">
        <v>3</v>
      </c>
      <c r="F83" s="7"/>
      <c r="G83" s="7"/>
      <c r="H83" s="7"/>
      <c r="I83" s="7"/>
    </row>
    <row r="84" spans="1:11" x14ac:dyDescent="0.3">
      <c r="A84" s="15" t="s">
        <v>85</v>
      </c>
      <c r="B84" s="7"/>
      <c r="C84" s="7">
        <v>6</v>
      </c>
      <c r="D84" s="7">
        <v>-34</v>
      </c>
      <c r="E84" s="7">
        <v>-25</v>
      </c>
      <c r="F84" s="7">
        <v>5</v>
      </c>
      <c r="G84" s="7">
        <v>31</v>
      </c>
      <c r="H84" s="7">
        <v>171</v>
      </c>
      <c r="I84" s="7">
        <v>-19</v>
      </c>
    </row>
    <row r="85" spans="1:11" x14ac:dyDescent="0.3">
      <c r="A85" s="30" t="s">
        <v>86</v>
      </c>
      <c r="B85" s="29">
        <f t="shared" ref="B85:I85" si="13">+SUM(B78:B84)</f>
        <v>-175</v>
      </c>
      <c r="C85" s="29">
        <f t="shared" si="13"/>
        <v>-1034</v>
      </c>
      <c r="D85" s="29">
        <f t="shared" si="13"/>
        <v>-1008</v>
      </c>
      <c r="E85" s="29">
        <f t="shared" si="13"/>
        <v>276</v>
      </c>
      <c r="F85" s="29">
        <f t="shared" si="13"/>
        <v>-264</v>
      </c>
      <c r="G85" s="29">
        <f t="shared" si="13"/>
        <v>-1028</v>
      </c>
      <c r="H85" s="29">
        <f t="shared" si="13"/>
        <v>-3800</v>
      </c>
      <c r="I85" s="29">
        <f t="shared" si="13"/>
        <v>-1524</v>
      </c>
    </row>
    <row r="86" spans="1:11" x14ac:dyDescent="0.3">
      <c r="A86" s="10" t="s">
        <v>87</v>
      </c>
      <c r="B86" s="7"/>
      <c r="C86" s="7"/>
      <c r="D86" s="7"/>
      <c r="E86" s="7"/>
      <c r="F86" s="7"/>
      <c r="G86" s="7"/>
      <c r="H86" s="7"/>
      <c r="I86" s="7"/>
    </row>
    <row r="87" spans="1:11" x14ac:dyDescent="0.3">
      <c r="A87" s="15" t="s">
        <v>88</v>
      </c>
      <c r="C87" s="7">
        <v>981</v>
      </c>
      <c r="D87" s="7">
        <v>1482</v>
      </c>
      <c r="E87" s="7"/>
      <c r="F87" s="7"/>
      <c r="G87" s="7">
        <v>6134</v>
      </c>
      <c r="H87" s="7">
        <v>0</v>
      </c>
      <c r="I87" s="7">
        <v>0</v>
      </c>
      <c r="K87" t="s">
        <v>89</v>
      </c>
    </row>
    <row r="88" spans="1:11" x14ac:dyDescent="0.3">
      <c r="A88" s="1" t="s">
        <v>90</v>
      </c>
      <c r="B88" s="7">
        <v>-7</v>
      </c>
      <c r="C88" s="7">
        <v>-106</v>
      </c>
      <c r="D88" s="7">
        <v>-44</v>
      </c>
      <c r="E88" s="7">
        <v>-6</v>
      </c>
      <c r="F88" s="7"/>
      <c r="G88" s="7"/>
      <c r="H88" s="7"/>
      <c r="I88" s="7"/>
    </row>
    <row r="89" spans="1:11" x14ac:dyDescent="0.3">
      <c r="A89" s="15" t="s">
        <v>91</v>
      </c>
      <c r="B89" s="7">
        <v>-63</v>
      </c>
      <c r="C89" s="7">
        <v>-67</v>
      </c>
      <c r="D89" s="7">
        <v>327</v>
      </c>
      <c r="E89" s="7">
        <v>13</v>
      </c>
      <c r="F89" s="7">
        <v>-325</v>
      </c>
      <c r="G89" s="7">
        <v>49</v>
      </c>
      <c r="H89" s="7">
        <v>-52</v>
      </c>
      <c r="I89" s="7">
        <v>15</v>
      </c>
    </row>
    <row r="90" spans="1:11" x14ac:dyDescent="0.3">
      <c r="A90" s="15" t="s">
        <v>92</v>
      </c>
      <c r="B90" s="7">
        <v>-19</v>
      </c>
      <c r="C90" s="7">
        <v>-7</v>
      </c>
      <c r="D90" s="7">
        <v>-17</v>
      </c>
      <c r="E90" s="7">
        <v>-23</v>
      </c>
      <c r="F90" s="7"/>
      <c r="H90" s="7">
        <v>-197</v>
      </c>
      <c r="I90" s="7">
        <v>0</v>
      </c>
    </row>
    <row r="91" spans="1:11" x14ac:dyDescent="0.3">
      <c r="A91" s="15" t="s">
        <v>93</v>
      </c>
      <c r="B91" s="7">
        <v>514</v>
      </c>
      <c r="C91" s="7">
        <v>507</v>
      </c>
      <c r="D91" s="7">
        <v>489</v>
      </c>
      <c r="E91" s="7">
        <v>733</v>
      </c>
      <c r="F91" s="7">
        <v>700</v>
      </c>
      <c r="G91" s="7">
        <v>885</v>
      </c>
      <c r="H91" s="7">
        <v>1172</v>
      </c>
      <c r="I91" s="7">
        <v>1151</v>
      </c>
      <c r="K91">
        <v>383</v>
      </c>
    </row>
    <row r="92" spans="1:11" x14ac:dyDescent="0.3">
      <c r="A92" s="15" t="s">
        <v>94</v>
      </c>
      <c r="B92" s="7">
        <v>218</v>
      </c>
      <c r="C92" s="7">
        <v>-3238</v>
      </c>
      <c r="D92" s="7">
        <v>-3223</v>
      </c>
      <c r="E92" s="7">
        <v>-4254</v>
      </c>
      <c r="F92" s="7">
        <v>-4286</v>
      </c>
      <c r="G92" s="7">
        <v>-3067</v>
      </c>
      <c r="H92" s="7">
        <v>-608</v>
      </c>
      <c r="I92" s="7">
        <v>-4014</v>
      </c>
    </row>
    <row r="93" spans="1:11" x14ac:dyDescent="0.3">
      <c r="A93" s="15" t="s">
        <v>95</v>
      </c>
      <c r="B93" s="7">
        <v>-2534</v>
      </c>
      <c r="C93" s="7">
        <v>-1022</v>
      </c>
      <c r="D93" s="7">
        <v>-1133</v>
      </c>
      <c r="E93" s="7">
        <v>-1243</v>
      </c>
      <c r="F93" s="7">
        <v>-1332</v>
      </c>
      <c r="G93" s="7">
        <v>-1452</v>
      </c>
      <c r="H93" s="7">
        <v>-1638</v>
      </c>
      <c r="I93" s="7">
        <v>-1837</v>
      </c>
      <c r="K93" s="7">
        <v>-799</v>
      </c>
    </row>
    <row r="94" spans="1:11" x14ac:dyDescent="0.3">
      <c r="A94" s="15" t="s">
        <v>96</v>
      </c>
      <c r="B94" s="7">
        <v>-899</v>
      </c>
      <c r="C94" s="7">
        <v>-22</v>
      </c>
      <c r="D94" s="7">
        <v>-29</v>
      </c>
      <c r="E94" s="7">
        <v>-55</v>
      </c>
      <c r="F94" s="7">
        <v>-50</v>
      </c>
      <c r="G94" s="7">
        <v>-58</v>
      </c>
      <c r="H94" s="7">
        <v>-136</v>
      </c>
      <c r="I94" s="7">
        <v>-151</v>
      </c>
    </row>
    <row r="95" spans="1:11" x14ac:dyDescent="0.3">
      <c r="A95" s="30" t="s">
        <v>97</v>
      </c>
      <c r="B95" s="29">
        <f t="shared" ref="B95:I95" si="14">+SUM(B87:B94)</f>
        <v>-2790</v>
      </c>
      <c r="C95" s="29">
        <f t="shared" si="14"/>
        <v>-2974</v>
      </c>
      <c r="D95" s="29">
        <f t="shared" si="14"/>
        <v>-2148</v>
      </c>
      <c r="E95" s="29">
        <f t="shared" si="14"/>
        <v>-4835</v>
      </c>
      <c r="F95" s="29">
        <f t="shared" si="14"/>
        <v>-5293</v>
      </c>
      <c r="G95" s="29">
        <f t="shared" si="14"/>
        <v>2491</v>
      </c>
      <c r="H95" s="29">
        <f t="shared" si="14"/>
        <v>-1459</v>
      </c>
      <c r="I95" s="29">
        <f t="shared" si="14"/>
        <v>-4836</v>
      </c>
    </row>
    <row r="96" spans="1:11" x14ac:dyDescent="0.3">
      <c r="A96" s="15" t="s">
        <v>98</v>
      </c>
      <c r="B96" s="7">
        <v>-83</v>
      </c>
      <c r="C96" s="7">
        <v>-105</v>
      </c>
      <c r="D96" s="7">
        <v>-20</v>
      </c>
      <c r="E96" s="7">
        <v>45</v>
      </c>
      <c r="F96" s="7">
        <v>-129</v>
      </c>
      <c r="G96" s="7">
        <v>-66</v>
      </c>
      <c r="H96" s="7">
        <v>143</v>
      </c>
      <c r="I96" s="7">
        <v>-143</v>
      </c>
    </row>
    <row r="97" spans="1:9" x14ac:dyDescent="0.3">
      <c r="A97" s="30" t="s">
        <v>99</v>
      </c>
      <c r="B97" s="29">
        <f t="shared" ref="B97:I97" si="15">+B76+B85+B95+B96</f>
        <v>1560</v>
      </c>
      <c r="C97" s="29">
        <f t="shared" si="15"/>
        <v>-714</v>
      </c>
      <c r="D97" s="29">
        <f t="shared" si="15"/>
        <v>670</v>
      </c>
      <c r="E97" s="29">
        <f t="shared" si="15"/>
        <v>441</v>
      </c>
      <c r="F97" s="29">
        <f t="shared" si="15"/>
        <v>217</v>
      </c>
      <c r="G97" s="29">
        <f t="shared" si="15"/>
        <v>3882</v>
      </c>
      <c r="H97" s="29">
        <f t="shared" si="15"/>
        <v>1541</v>
      </c>
      <c r="I97" s="29">
        <f t="shared" si="15"/>
        <v>-1315</v>
      </c>
    </row>
    <row r="98" spans="1:9" x14ac:dyDescent="0.3">
      <c r="A98" t="s">
        <v>100</v>
      </c>
      <c r="B98" s="7">
        <v>2220</v>
      </c>
      <c r="C98" s="7">
        <v>3852</v>
      </c>
      <c r="D98" s="7">
        <v>3138</v>
      </c>
      <c r="E98" s="7">
        <v>3808</v>
      </c>
      <c r="F98" s="7">
        <v>4249</v>
      </c>
      <c r="G98" s="7">
        <v>4466</v>
      </c>
      <c r="H98" s="7">
        <v>8348</v>
      </c>
      <c r="I98" s="7">
        <f>+H99</f>
        <v>9889</v>
      </c>
    </row>
    <row r="99" spans="1:9" x14ac:dyDescent="0.3">
      <c r="A99" s="18" t="s">
        <v>101</v>
      </c>
      <c r="B99" s="19">
        <v>3852</v>
      </c>
      <c r="C99" s="19">
        <v>3138</v>
      </c>
      <c r="D99" s="19">
        <v>3808</v>
      </c>
      <c r="E99" s="19">
        <f>+E97+E98</f>
        <v>4249</v>
      </c>
      <c r="F99" s="19">
        <f>+F97+F98</f>
        <v>4466</v>
      </c>
      <c r="G99" s="19">
        <f>+G97+G98</f>
        <v>8348</v>
      </c>
      <c r="H99" s="19">
        <f>+H97+H98</f>
        <v>9889</v>
      </c>
      <c r="I99" s="19">
        <f>+I97+I98</f>
        <v>8574</v>
      </c>
    </row>
    <row r="100" spans="1:9" x14ac:dyDescent="0.3">
      <c r="A100" s="21" t="s">
        <v>102</v>
      </c>
      <c r="B100" s="22">
        <f t="shared" ref="B100:I100" si="16">+B99-B25</f>
        <v>0</v>
      </c>
      <c r="C100" s="22">
        <f t="shared" si="16"/>
        <v>0</v>
      </c>
      <c r="D100" s="22">
        <f t="shared" si="16"/>
        <v>0</v>
      </c>
      <c r="E100" s="22">
        <f t="shared" si="16"/>
        <v>0</v>
      </c>
      <c r="F100" s="22">
        <f t="shared" si="16"/>
        <v>0</v>
      </c>
      <c r="G100" s="22">
        <f t="shared" si="16"/>
        <v>0</v>
      </c>
      <c r="H100" s="22">
        <f t="shared" si="16"/>
        <v>0</v>
      </c>
      <c r="I100" s="22">
        <f t="shared" si="16"/>
        <v>0</v>
      </c>
    </row>
    <row r="101" spans="1:9" s="21" customFormat="1" x14ac:dyDescent="0.3">
      <c r="A101" s="21" t="s">
        <v>103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3">
      <c r="A102" s="15" t="s">
        <v>104</v>
      </c>
      <c r="B102" s="7"/>
      <c r="C102" s="7"/>
      <c r="D102" s="7"/>
      <c r="E102" s="7"/>
      <c r="F102" s="7"/>
      <c r="G102" s="7"/>
      <c r="H102" s="7"/>
      <c r="I102" s="7"/>
    </row>
    <row r="103" spans="1:9" x14ac:dyDescent="0.3">
      <c r="A103" s="12" t="s">
        <v>105</v>
      </c>
      <c r="B103" s="7">
        <v>53</v>
      </c>
      <c r="C103" s="7">
        <v>70</v>
      </c>
      <c r="D103" s="7">
        <v>98</v>
      </c>
      <c r="E103" s="7">
        <v>125</v>
      </c>
      <c r="F103" s="7">
        <v>153</v>
      </c>
      <c r="G103" s="7">
        <v>140</v>
      </c>
      <c r="H103" s="7">
        <v>293</v>
      </c>
      <c r="I103" s="7">
        <v>290</v>
      </c>
    </row>
    <row r="104" spans="1:9" x14ac:dyDescent="0.3">
      <c r="A104" s="12" t="s">
        <v>106</v>
      </c>
      <c r="B104" s="7">
        <v>1262</v>
      </c>
      <c r="C104" s="7">
        <v>748</v>
      </c>
      <c r="D104" s="7">
        <v>703</v>
      </c>
      <c r="E104" s="7">
        <v>529</v>
      </c>
      <c r="F104" s="7">
        <v>757</v>
      </c>
      <c r="G104" s="7">
        <v>1028</v>
      </c>
      <c r="H104" s="7">
        <v>1177</v>
      </c>
      <c r="I104" s="7">
        <v>1231</v>
      </c>
    </row>
    <row r="105" spans="1:9" x14ac:dyDescent="0.3">
      <c r="A105" s="12" t="s">
        <v>107</v>
      </c>
      <c r="B105" s="7">
        <v>206</v>
      </c>
      <c r="C105" s="7">
        <v>252</v>
      </c>
      <c r="D105" s="7">
        <v>266</v>
      </c>
      <c r="E105" s="7">
        <v>294</v>
      </c>
      <c r="F105" s="7">
        <v>160</v>
      </c>
      <c r="G105" s="7">
        <v>121</v>
      </c>
      <c r="H105" s="7">
        <v>179</v>
      </c>
      <c r="I105" s="7">
        <v>160</v>
      </c>
    </row>
    <row r="106" spans="1:9" x14ac:dyDescent="0.3">
      <c r="A106" s="12" t="s">
        <v>108</v>
      </c>
      <c r="B106" s="7">
        <v>240</v>
      </c>
      <c r="C106" s="7">
        <v>271</v>
      </c>
      <c r="D106" s="7">
        <v>300</v>
      </c>
      <c r="E106" s="7">
        <v>320</v>
      </c>
      <c r="F106" s="7">
        <v>347</v>
      </c>
      <c r="G106" s="7">
        <v>385</v>
      </c>
      <c r="H106" s="7">
        <v>438</v>
      </c>
      <c r="I106" s="7">
        <v>480</v>
      </c>
    </row>
    <row r="108" spans="1:9" x14ac:dyDescent="0.3">
      <c r="A108" s="23" t="s">
        <v>109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3">
      <c r="A109" s="31" t="s">
        <v>110</v>
      </c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15" t="s">
        <v>111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3">
      <c r="A111" s="12" t="s">
        <v>112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20">
        <v>11644</v>
      </c>
      <c r="I111" s="20">
        <v>12228</v>
      </c>
    </row>
    <row r="112" spans="1:9" x14ac:dyDescent="0.3">
      <c r="A112" s="12" t="s">
        <v>113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20">
        <v>5028</v>
      </c>
      <c r="I112" s="20">
        <v>5492</v>
      </c>
    </row>
    <row r="113" spans="1:9" x14ac:dyDescent="0.3">
      <c r="A113" s="12" t="s">
        <v>114</v>
      </c>
      <c r="B113">
        <v>824</v>
      </c>
      <c r="C113">
        <v>719</v>
      </c>
      <c r="D113">
        <v>646</v>
      </c>
      <c r="E113" s="7">
        <v>595</v>
      </c>
      <c r="F113" s="7">
        <v>597</v>
      </c>
      <c r="G113" s="7">
        <v>516</v>
      </c>
      <c r="H113">
        <v>507</v>
      </c>
      <c r="I113">
        <v>633</v>
      </c>
    </row>
    <row r="114" spans="1:9" x14ac:dyDescent="0.3">
      <c r="A114" s="15" t="s">
        <v>115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3">
      <c r="A115" s="12" t="s">
        <v>112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20">
        <v>6970</v>
      </c>
      <c r="I115" s="20">
        <v>7388</v>
      </c>
    </row>
    <row r="116" spans="1:9" x14ac:dyDescent="0.3">
      <c r="A116" s="12" t="s">
        <v>113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20">
        <v>3996</v>
      </c>
      <c r="I116" s="20">
        <v>4527</v>
      </c>
    </row>
    <row r="117" spans="1:9" x14ac:dyDescent="0.3">
      <c r="A117" s="12" t="s">
        <v>114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15" t="s">
        <v>116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3">
      <c r="A119" s="12" t="s">
        <v>112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20">
        <v>5748</v>
      </c>
      <c r="I119" s="20">
        <v>5416</v>
      </c>
    </row>
    <row r="120" spans="1:9" x14ac:dyDescent="0.3">
      <c r="A120" s="12" t="s">
        <v>113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20">
        <v>2347</v>
      </c>
      <c r="I120" s="20">
        <v>1938</v>
      </c>
    </row>
    <row r="121" spans="1:9" x14ac:dyDescent="0.3">
      <c r="A121" s="12" t="s">
        <v>114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3">
      <c r="A122" s="15" t="s">
        <v>117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3">
      <c r="A123" s="12" t="s">
        <v>112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20">
        <v>3659</v>
      </c>
      <c r="I123" s="20">
        <v>4111</v>
      </c>
    </row>
    <row r="124" spans="1:9" x14ac:dyDescent="0.3">
      <c r="A124" s="12" t="s">
        <v>113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20">
        <v>1494</v>
      </c>
      <c r="I124" s="20">
        <v>1610</v>
      </c>
    </row>
    <row r="125" spans="1:9" x14ac:dyDescent="0.3">
      <c r="A125" s="12" t="s">
        <v>114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15" t="s">
        <v>118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7">
        <v>25</v>
      </c>
      <c r="I126" s="7">
        <v>102</v>
      </c>
    </row>
    <row r="127" spans="1:9" x14ac:dyDescent="0.3">
      <c r="A127" s="16" t="s">
        <v>119</v>
      </c>
      <c r="B127" s="17">
        <f t="shared" ref="B127:I127" si="21">+B110+B114+B118+B122+B126</f>
        <v>28701</v>
      </c>
      <c r="C127" s="17">
        <f t="shared" si="21"/>
        <v>30507</v>
      </c>
      <c r="D127" s="17">
        <f t="shared" si="21"/>
        <v>32233</v>
      </c>
      <c r="E127" s="17">
        <f t="shared" si="21"/>
        <v>34485</v>
      </c>
      <c r="F127" s="17">
        <f t="shared" si="21"/>
        <v>37218</v>
      </c>
      <c r="G127" s="17">
        <f t="shared" si="21"/>
        <v>35568</v>
      </c>
      <c r="H127" s="17">
        <f t="shared" si="21"/>
        <v>42293</v>
      </c>
      <c r="I127" s="17">
        <f t="shared" si="21"/>
        <v>44436</v>
      </c>
    </row>
    <row r="128" spans="1:9" x14ac:dyDescent="0.3">
      <c r="A128" s="15" t="s">
        <v>120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7">
        <f>+SUM(H129:H132)</f>
        <v>2205</v>
      </c>
      <c r="I128" s="7">
        <f>+SUM(I129:I132)</f>
        <v>2346</v>
      </c>
    </row>
    <row r="129" spans="1:9" x14ac:dyDescent="0.3">
      <c r="A129" s="12" t="s">
        <v>112</v>
      </c>
      <c r="B129" s="32" t="s">
        <v>89</v>
      </c>
      <c r="C129" s="32" t="s">
        <v>89</v>
      </c>
      <c r="D129" s="32" t="s">
        <v>89</v>
      </c>
      <c r="E129" s="7">
        <v>1611</v>
      </c>
      <c r="F129" s="7">
        <v>1658</v>
      </c>
      <c r="G129">
        <v>1642</v>
      </c>
      <c r="H129" s="7">
        <v>1986</v>
      </c>
      <c r="I129" s="7">
        <v>2094</v>
      </c>
    </row>
    <row r="130" spans="1:9" x14ac:dyDescent="0.3">
      <c r="A130" s="12" t="s">
        <v>113</v>
      </c>
      <c r="B130" s="32" t="s">
        <v>89</v>
      </c>
      <c r="C130" s="32" t="s">
        <v>89</v>
      </c>
      <c r="D130" s="32" t="s">
        <v>89</v>
      </c>
      <c r="E130" s="7">
        <v>144</v>
      </c>
      <c r="F130" s="7">
        <v>118</v>
      </c>
      <c r="G130" s="7">
        <v>89</v>
      </c>
      <c r="H130" s="7">
        <v>104</v>
      </c>
      <c r="I130" s="7">
        <v>103</v>
      </c>
    </row>
    <row r="131" spans="1:9" x14ac:dyDescent="0.3">
      <c r="A131" s="12" t="s">
        <v>114</v>
      </c>
      <c r="B131" s="32" t="s">
        <v>89</v>
      </c>
      <c r="C131" s="32" t="s">
        <v>89</v>
      </c>
      <c r="D131" s="32" t="s">
        <v>89</v>
      </c>
      <c r="E131" s="7">
        <v>28</v>
      </c>
      <c r="F131" s="7">
        <v>24</v>
      </c>
      <c r="G131" s="7">
        <v>25</v>
      </c>
      <c r="H131" s="7">
        <v>29</v>
      </c>
      <c r="I131" s="7">
        <v>26</v>
      </c>
    </row>
    <row r="132" spans="1:9" x14ac:dyDescent="0.3">
      <c r="A132" s="12" t="s">
        <v>121</v>
      </c>
      <c r="B132" s="32" t="s">
        <v>89</v>
      </c>
      <c r="C132" s="32" t="s">
        <v>89</v>
      </c>
      <c r="D132" s="32" t="s">
        <v>89</v>
      </c>
      <c r="E132" s="7">
        <v>103</v>
      </c>
      <c r="F132" s="7">
        <v>106</v>
      </c>
      <c r="G132" s="7">
        <v>90</v>
      </c>
      <c r="H132" s="7">
        <v>86</v>
      </c>
      <c r="I132" s="7">
        <v>123</v>
      </c>
    </row>
    <row r="133" spans="1:9" x14ac:dyDescent="0.3">
      <c r="A133" s="15" t="s">
        <v>122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7">
        <v>40</v>
      </c>
      <c r="I133" s="7">
        <v>-72</v>
      </c>
    </row>
    <row r="134" spans="1:9" x14ac:dyDescent="0.3">
      <c r="A134" s="18" t="s">
        <v>123</v>
      </c>
      <c r="B134" s="19">
        <f t="shared" ref="B134:I134" si="22">+B127+B128+B133</f>
        <v>30601</v>
      </c>
      <c r="C134" s="19">
        <f t="shared" si="22"/>
        <v>32376</v>
      </c>
      <c r="D134" s="19">
        <f t="shared" si="22"/>
        <v>34350</v>
      </c>
      <c r="E134" s="19">
        <f t="shared" si="22"/>
        <v>36397</v>
      </c>
      <c r="F134" s="19">
        <f t="shared" si="22"/>
        <v>39117</v>
      </c>
      <c r="G134" s="19">
        <f t="shared" si="22"/>
        <v>37403</v>
      </c>
      <c r="H134" s="19">
        <f t="shared" si="22"/>
        <v>44538</v>
      </c>
      <c r="I134" s="19">
        <f t="shared" si="22"/>
        <v>46710</v>
      </c>
    </row>
    <row r="135" spans="1:9" x14ac:dyDescent="0.3">
      <c r="A135" s="21" t="s">
        <v>124</v>
      </c>
      <c r="B135" s="22">
        <f>+I134-I2</f>
        <v>0</v>
      </c>
      <c r="C135" s="22">
        <f t="shared" ref="C135:H135" si="23">+C134-C2</f>
        <v>0</v>
      </c>
      <c r="D135" s="22">
        <f t="shared" si="23"/>
        <v>0</v>
      </c>
      <c r="E135" s="22">
        <f t="shared" si="23"/>
        <v>0</v>
      </c>
      <c r="F135" s="22">
        <f t="shared" si="23"/>
        <v>0</v>
      </c>
      <c r="G135" s="22">
        <f t="shared" si="23"/>
        <v>0</v>
      </c>
      <c r="H135" s="22">
        <f t="shared" si="23"/>
        <v>0</v>
      </c>
      <c r="I135" s="21"/>
    </row>
    <row r="136" spans="1:9" s="21" customFormat="1" x14ac:dyDescent="0.3">
      <c r="A136" s="10" t="s">
        <v>125</v>
      </c>
    </row>
    <row r="137" spans="1:9" x14ac:dyDescent="0.3">
      <c r="A137" s="15" t="s">
        <v>111</v>
      </c>
      <c r="B137" s="7">
        <v>3645</v>
      </c>
      <c r="C137" s="7">
        <v>3763</v>
      </c>
      <c r="D137" s="7">
        <v>3875</v>
      </c>
      <c r="E137" s="7">
        <v>3600</v>
      </c>
      <c r="F137" s="7">
        <v>3925</v>
      </c>
      <c r="G137" s="7">
        <v>2899</v>
      </c>
      <c r="H137" s="7">
        <v>5089</v>
      </c>
      <c r="I137" s="7">
        <v>5114</v>
      </c>
    </row>
    <row r="138" spans="1:9" x14ac:dyDescent="0.3">
      <c r="A138" s="15" t="s">
        <v>115</v>
      </c>
      <c r="B138" s="7">
        <v>1524</v>
      </c>
      <c r="C138" s="7">
        <v>1787</v>
      </c>
      <c r="D138" s="7">
        <v>1507</v>
      </c>
      <c r="E138" s="7">
        <v>1587</v>
      </c>
      <c r="F138" s="7">
        <v>1995</v>
      </c>
      <c r="G138" s="7">
        <v>1541</v>
      </c>
      <c r="H138" s="7">
        <v>2435</v>
      </c>
      <c r="I138" s="7">
        <v>3293</v>
      </c>
    </row>
    <row r="139" spans="1:9" x14ac:dyDescent="0.3">
      <c r="A139" s="15" t="s">
        <v>116</v>
      </c>
      <c r="B139" s="7">
        <v>993</v>
      </c>
      <c r="C139" s="7">
        <v>1372</v>
      </c>
      <c r="D139" s="7">
        <v>1507</v>
      </c>
      <c r="E139" s="7">
        <v>1807</v>
      </c>
      <c r="F139" s="7">
        <v>2376</v>
      </c>
      <c r="G139" s="7">
        <v>2490</v>
      </c>
      <c r="H139" s="7">
        <v>3243</v>
      </c>
      <c r="I139" s="7">
        <v>2365</v>
      </c>
    </row>
    <row r="140" spans="1:9" x14ac:dyDescent="0.3">
      <c r="A140" s="15" t="s">
        <v>117</v>
      </c>
      <c r="B140" s="7">
        <v>918</v>
      </c>
      <c r="C140" s="7">
        <v>1002</v>
      </c>
      <c r="D140" s="7">
        <v>980</v>
      </c>
      <c r="E140" s="7">
        <v>1189</v>
      </c>
      <c r="F140" s="7">
        <v>1323</v>
      </c>
      <c r="G140" s="7">
        <v>1184</v>
      </c>
      <c r="H140" s="7">
        <v>1530</v>
      </c>
      <c r="I140" s="7">
        <v>1896</v>
      </c>
    </row>
    <row r="141" spans="1:9" x14ac:dyDescent="0.3">
      <c r="A141" s="15" t="s">
        <v>118</v>
      </c>
      <c r="B141" s="7">
        <v>-2263</v>
      </c>
      <c r="C141" s="7">
        <v>-2596</v>
      </c>
      <c r="D141" s="7">
        <v>-2677</v>
      </c>
      <c r="E141" s="7">
        <v>-2658</v>
      </c>
      <c r="F141" s="7">
        <v>-3262</v>
      </c>
      <c r="G141" s="7">
        <v>-3468</v>
      </c>
      <c r="H141" s="7">
        <v>-3656</v>
      </c>
      <c r="I141" s="7">
        <v>-4262</v>
      </c>
    </row>
    <row r="142" spans="1:9" x14ac:dyDescent="0.3">
      <c r="A142" s="16" t="s">
        <v>119</v>
      </c>
      <c r="B142" s="17">
        <f t="shared" ref="B142:I142" si="24">+SUM(B137:B141)</f>
        <v>4817</v>
      </c>
      <c r="C142" s="17">
        <f t="shared" si="24"/>
        <v>5328</v>
      </c>
      <c r="D142" s="17">
        <f t="shared" si="24"/>
        <v>5192</v>
      </c>
      <c r="E142" s="17">
        <f t="shared" si="24"/>
        <v>5525</v>
      </c>
      <c r="F142" s="17">
        <f t="shared" si="24"/>
        <v>6357</v>
      </c>
      <c r="G142" s="17">
        <f t="shared" si="24"/>
        <v>4646</v>
      </c>
      <c r="H142" s="17">
        <f t="shared" si="24"/>
        <v>8641</v>
      </c>
      <c r="I142" s="17">
        <f t="shared" si="24"/>
        <v>8406</v>
      </c>
    </row>
    <row r="143" spans="1:9" x14ac:dyDescent="0.3">
      <c r="A143" s="15" t="s">
        <v>120</v>
      </c>
      <c r="B143" s="7">
        <v>517</v>
      </c>
      <c r="C143" s="7">
        <v>487</v>
      </c>
      <c r="D143" s="7">
        <v>477</v>
      </c>
      <c r="E143" s="7">
        <v>310</v>
      </c>
      <c r="F143" s="7">
        <v>303</v>
      </c>
      <c r="G143" s="7">
        <v>297</v>
      </c>
      <c r="H143" s="7">
        <v>543</v>
      </c>
      <c r="I143" s="7">
        <v>669</v>
      </c>
    </row>
    <row r="144" spans="1:9" x14ac:dyDescent="0.3">
      <c r="A144" s="15" t="s">
        <v>122</v>
      </c>
      <c r="B144" s="7">
        <v>-1101</v>
      </c>
      <c r="C144" s="7">
        <v>-1173</v>
      </c>
      <c r="D144" s="7">
        <v>-724</v>
      </c>
      <c r="E144" s="7">
        <v>-1456</v>
      </c>
      <c r="F144" s="7">
        <v>-1810</v>
      </c>
      <c r="G144" s="7">
        <v>-1967</v>
      </c>
      <c r="H144" s="7">
        <v>-2261</v>
      </c>
      <c r="I144" s="7">
        <v>-2219</v>
      </c>
    </row>
    <row r="145" spans="1:9" x14ac:dyDescent="0.3">
      <c r="A145" s="18" t="s">
        <v>126</v>
      </c>
      <c r="B145" s="19">
        <f t="shared" ref="B145:I145" si="25">+SUM(B142:B144)</f>
        <v>4233</v>
      </c>
      <c r="C145" s="19">
        <f t="shared" si="25"/>
        <v>4642</v>
      </c>
      <c r="D145" s="19">
        <f t="shared" si="25"/>
        <v>4945</v>
      </c>
      <c r="E145" s="19">
        <f t="shared" si="25"/>
        <v>4379</v>
      </c>
      <c r="F145" s="19">
        <f t="shared" si="25"/>
        <v>4850</v>
      </c>
      <c r="G145" s="19">
        <f t="shared" si="25"/>
        <v>2976</v>
      </c>
      <c r="H145" s="19">
        <f t="shared" si="25"/>
        <v>6923</v>
      </c>
      <c r="I145" s="19">
        <f t="shared" si="25"/>
        <v>6856</v>
      </c>
    </row>
    <row r="146" spans="1:9" x14ac:dyDescent="0.3">
      <c r="A146" s="21" t="s">
        <v>124</v>
      </c>
      <c r="B146" s="22">
        <f t="shared" ref="B146:I146" si="26">+B145-B10-B8</f>
        <v>0</v>
      </c>
      <c r="C146" s="22">
        <f t="shared" si="26"/>
        <v>0</v>
      </c>
      <c r="D146" s="22">
        <f t="shared" si="26"/>
        <v>0</v>
      </c>
      <c r="E146" s="22">
        <f t="shared" si="26"/>
        <v>0</v>
      </c>
      <c r="F146" s="22">
        <f t="shared" si="26"/>
        <v>0</v>
      </c>
      <c r="G146" s="22">
        <f t="shared" si="26"/>
        <v>0</v>
      </c>
      <c r="H146" s="22">
        <f t="shared" si="26"/>
        <v>0</v>
      </c>
      <c r="I146" s="22">
        <f t="shared" si="26"/>
        <v>0</v>
      </c>
    </row>
    <row r="147" spans="1:9" s="21" customFormat="1" x14ac:dyDescent="0.3">
      <c r="A147" s="10" t="s">
        <v>127</v>
      </c>
    </row>
    <row r="148" spans="1:9" x14ac:dyDescent="0.3">
      <c r="A148" s="15" t="s">
        <v>111</v>
      </c>
      <c r="B148" s="7">
        <v>632</v>
      </c>
      <c r="C148" s="7">
        <v>742</v>
      </c>
      <c r="D148" s="7">
        <v>819</v>
      </c>
      <c r="E148" s="7">
        <v>848</v>
      </c>
      <c r="F148" s="7">
        <v>814</v>
      </c>
      <c r="G148" s="7">
        <v>645</v>
      </c>
      <c r="H148" s="7">
        <v>617</v>
      </c>
      <c r="I148" s="7">
        <v>639</v>
      </c>
    </row>
    <row r="149" spans="1:9" x14ac:dyDescent="0.3">
      <c r="A149" s="15" t="s">
        <v>115</v>
      </c>
      <c r="B149" s="7">
        <v>498</v>
      </c>
      <c r="C149" s="7">
        <v>639</v>
      </c>
      <c r="D149" s="7">
        <v>709</v>
      </c>
      <c r="E149" s="7">
        <v>849</v>
      </c>
      <c r="F149" s="7">
        <v>929</v>
      </c>
      <c r="G149" s="7">
        <v>885</v>
      </c>
      <c r="H149" s="7">
        <v>982</v>
      </c>
      <c r="I149" s="7">
        <v>920</v>
      </c>
    </row>
    <row r="150" spans="1:9" x14ac:dyDescent="0.3">
      <c r="A150" s="15" t="s">
        <v>116</v>
      </c>
      <c r="B150" s="7">
        <v>254</v>
      </c>
      <c r="C150" s="7">
        <v>234</v>
      </c>
      <c r="D150" s="7">
        <v>225</v>
      </c>
      <c r="E150" s="7">
        <v>256</v>
      </c>
      <c r="F150" s="7">
        <v>237</v>
      </c>
      <c r="G150" s="7">
        <v>214</v>
      </c>
      <c r="H150" s="7">
        <v>288</v>
      </c>
      <c r="I150" s="7">
        <v>303</v>
      </c>
    </row>
    <row r="151" spans="1:9" x14ac:dyDescent="0.3">
      <c r="A151" s="15" t="s">
        <v>128</v>
      </c>
      <c r="B151" s="7">
        <v>308</v>
      </c>
      <c r="C151" s="7">
        <v>332</v>
      </c>
      <c r="D151" s="7">
        <v>340</v>
      </c>
      <c r="E151" s="7">
        <v>339</v>
      </c>
      <c r="F151" s="7">
        <v>326</v>
      </c>
      <c r="G151" s="7">
        <v>296</v>
      </c>
      <c r="H151" s="7">
        <v>304</v>
      </c>
      <c r="I151" s="7">
        <v>274</v>
      </c>
    </row>
    <row r="152" spans="1:9" x14ac:dyDescent="0.3">
      <c r="A152" s="15" t="s">
        <v>118</v>
      </c>
      <c r="B152" s="7">
        <v>484</v>
      </c>
      <c r="C152" s="7">
        <v>511</v>
      </c>
      <c r="D152" s="7">
        <v>533</v>
      </c>
      <c r="E152" s="7">
        <v>597</v>
      </c>
      <c r="F152" s="7">
        <v>665</v>
      </c>
      <c r="G152" s="7">
        <v>830</v>
      </c>
      <c r="H152" s="7">
        <v>780</v>
      </c>
      <c r="I152" s="7">
        <v>789</v>
      </c>
    </row>
    <row r="153" spans="1:9" x14ac:dyDescent="0.3">
      <c r="A153" s="16" t="s">
        <v>129</v>
      </c>
      <c r="B153" s="17">
        <f t="shared" ref="B153:I153" si="27">+SUM(B148:B152)</f>
        <v>2176</v>
      </c>
      <c r="C153" s="17">
        <f t="shared" si="27"/>
        <v>2458</v>
      </c>
      <c r="D153" s="17">
        <f t="shared" si="27"/>
        <v>2626</v>
      </c>
      <c r="E153" s="17">
        <f t="shared" si="27"/>
        <v>2889</v>
      </c>
      <c r="F153" s="17">
        <f t="shared" si="27"/>
        <v>2971</v>
      </c>
      <c r="G153" s="17">
        <f t="shared" si="27"/>
        <v>2870</v>
      </c>
      <c r="H153" s="17">
        <f t="shared" si="27"/>
        <v>2971</v>
      </c>
      <c r="I153" s="17">
        <f t="shared" si="27"/>
        <v>2925</v>
      </c>
    </row>
    <row r="154" spans="1:9" x14ac:dyDescent="0.3">
      <c r="A154" s="15" t="s">
        <v>120</v>
      </c>
      <c r="B154" s="7">
        <v>122</v>
      </c>
      <c r="C154" s="7">
        <v>125</v>
      </c>
      <c r="D154" s="7">
        <v>125</v>
      </c>
      <c r="E154" s="7">
        <v>115</v>
      </c>
      <c r="F154" s="7">
        <v>100</v>
      </c>
      <c r="G154" s="7">
        <v>80</v>
      </c>
      <c r="H154" s="7">
        <v>63</v>
      </c>
      <c r="I154" s="7">
        <v>49</v>
      </c>
    </row>
    <row r="155" spans="1:9" x14ac:dyDescent="0.3">
      <c r="A155" s="15" t="s">
        <v>122</v>
      </c>
      <c r="B155" s="7">
        <v>713</v>
      </c>
      <c r="C155" s="7">
        <v>937</v>
      </c>
      <c r="D155" s="7">
        <v>1238</v>
      </c>
      <c r="E155" s="7">
        <v>1450</v>
      </c>
      <c r="F155" s="7">
        <v>1673</v>
      </c>
      <c r="G155" s="7">
        <v>1916</v>
      </c>
      <c r="H155" s="7">
        <v>1870</v>
      </c>
      <c r="I155" s="7">
        <v>1817</v>
      </c>
    </row>
    <row r="156" spans="1:9" x14ac:dyDescent="0.3">
      <c r="A156" s="18" t="s">
        <v>130</v>
      </c>
      <c r="B156" s="19">
        <f t="shared" ref="B156:I156" si="28">+SUM(B153:B155)</f>
        <v>3011</v>
      </c>
      <c r="C156" s="19">
        <f t="shared" si="28"/>
        <v>3520</v>
      </c>
      <c r="D156" s="19">
        <f t="shared" si="28"/>
        <v>3989</v>
      </c>
      <c r="E156" s="19">
        <f t="shared" si="28"/>
        <v>4454</v>
      </c>
      <c r="F156" s="19">
        <f t="shared" si="28"/>
        <v>4744</v>
      </c>
      <c r="G156" s="19">
        <f t="shared" si="28"/>
        <v>4866</v>
      </c>
      <c r="H156" s="19">
        <f t="shared" si="28"/>
        <v>4904</v>
      </c>
      <c r="I156" s="19">
        <f t="shared" si="28"/>
        <v>4791</v>
      </c>
    </row>
    <row r="157" spans="1:9" x14ac:dyDescent="0.3">
      <c r="A157" s="21" t="s">
        <v>124</v>
      </c>
      <c r="B157" s="22">
        <f t="shared" ref="B157:I157" si="29">+B156-B31</f>
        <v>0</v>
      </c>
      <c r="C157" s="22">
        <f t="shared" si="29"/>
        <v>0</v>
      </c>
      <c r="D157" s="22">
        <f t="shared" si="29"/>
        <v>0</v>
      </c>
      <c r="E157" s="22">
        <f t="shared" si="29"/>
        <v>0</v>
      </c>
      <c r="F157" s="22">
        <f t="shared" si="29"/>
        <v>0</v>
      </c>
      <c r="G157" s="22">
        <f t="shared" si="29"/>
        <v>0</v>
      </c>
      <c r="H157" s="22">
        <f t="shared" si="29"/>
        <v>0</v>
      </c>
      <c r="I157" s="22">
        <f t="shared" si="29"/>
        <v>0</v>
      </c>
    </row>
    <row r="158" spans="1:9" x14ac:dyDescent="0.3">
      <c r="A158" s="10" t="s">
        <v>131</v>
      </c>
    </row>
    <row r="159" spans="1:9" x14ac:dyDescent="0.3">
      <c r="A159" s="15" t="s">
        <v>111</v>
      </c>
      <c r="B159" s="7">
        <v>208</v>
      </c>
      <c r="C159" s="7">
        <v>242</v>
      </c>
      <c r="D159" s="7">
        <v>223</v>
      </c>
      <c r="E159" s="7">
        <v>196</v>
      </c>
      <c r="F159" s="7">
        <v>117</v>
      </c>
      <c r="G159" s="7">
        <v>110</v>
      </c>
      <c r="H159" s="7">
        <v>98</v>
      </c>
      <c r="I159" s="7">
        <v>146</v>
      </c>
    </row>
    <row r="160" spans="1:9" x14ac:dyDescent="0.3">
      <c r="A160" s="15" t="s">
        <v>115</v>
      </c>
      <c r="B160" s="7">
        <v>236</v>
      </c>
      <c r="C160" s="7">
        <v>232</v>
      </c>
      <c r="D160" s="7">
        <v>173</v>
      </c>
      <c r="E160" s="7">
        <v>240</v>
      </c>
      <c r="F160" s="7">
        <v>233</v>
      </c>
      <c r="G160" s="7">
        <v>139</v>
      </c>
      <c r="H160" s="7">
        <v>153</v>
      </c>
      <c r="I160" s="7">
        <v>197</v>
      </c>
    </row>
    <row r="161" spans="1:9" x14ac:dyDescent="0.3">
      <c r="A161" s="15" t="s">
        <v>116</v>
      </c>
      <c r="B161" s="7">
        <v>69</v>
      </c>
      <c r="C161" s="7">
        <v>44</v>
      </c>
      <c r="D161" s="7">
        <v>51</v>
      </c>
      <c r="E161" s="7">
        <v>76</v>
      </c>
      <c r="F161" s="7">
        <v>49</v>
      </c>
      <c r="G161" s="7">
        <v>28</v>
      </c>
      <c r="H161" s="7">
        <v>94</v>
      </c>
      <c r="I161" s="7">
        <v>78</v>
      </c>
    </row>
    <row r="162" spans="1:9" x14ac:dyDescent="0.3">
      <c r="A162" s="15" t="s">
        <v>128</v>
      </c>
      <c r="B162" s="7">
        <v>52</v>
      </c>
      <c r="C162" s="7">
        <v>64</v>
      </c>
      <c r="D162" s="7">
        <v>59</v>
      </c>
      <c r="E162" s="7">
        <v>49</v>
      </c>
      <c r="F162" s="7">
        <v>47</v>
      </c>
      <c r="G162" s="7">
        <v>41</v>
      </c>
      <c r="H162" s="7">
        <v>54</v>
      </c>
      <c r="I162" s="7">
        <v>56</v>
      </c>
    </row>
    <row r="163" spans="1:9" x14ac:dyDescent="0.3">
      <c r="A163" s="15" t="s">
        <v>118</v>
      </c>
      <c r="B163" s="7">
        <v>225</v>
      </c>
      <c r="C163" s="7">
        <v>258</v>
      </c>
      <c r="D163" s="7">
        <v>278</v>
      </c>
      <c r="E163" s="7">
        <v>286</v>
      </c>
      <c r="F163" s="7">
        <v>278</v>
      </c>
      <c r="G163" s="7">
        <v>438</v>
      </c>
      <c r="H163" s="7">
        <v>278</v>
      </c>
      <c r="I163" s="7">
        <v>222</v>
      </c>
    </row>
    <row r="164" spans="1:9" x14ac:dyDescent="0.3">
      <c r="A164" s="16" t="s">
        <v>129</v>
      </c>
      <c r="B164" s="17">
        <f t="shared" ref="B164:I164" si="30">+SUM(B159:B163)</f>
        <v>790</v>
      </c>
      <c r="C164" s="17">
        <f t="shared" si="30"/>
        <v>840</v>
      </c>
      <c r="D164" s="17">
        <f t="shared" si="30"/>
        <v>784</v>
      </c>
      <c r="E164" s="17">
        <f t="shared" si="30"/>
        <v>847</v>
      </c>
      <c r="F164" s="17">
        <f t="shared" si="30"/>
        <v>724</v>
      </c>
      <c r="G164" s="17">
        <f t="shared" si="30"/>
        <v>756</v>
      </c>
      <c r="H164" s="17">
        <f t="shared" si="30"/>
        <v>677</v>
      </c>
      <c r="I164" s="17">
        <f t="shared" si="30"/>
        <v>699</v>
      </c>
    </row>
    <row r="165" spans="1:9" x14ac:dyDescent="0.3">
      <c r="A165" s="15" t="s">
        <v>120</v>
      </c>
      <c r="B165" s="7">
        <v>69</v>
      </c>
      <c r="C165" s="7">
        <v>39</v>
      </c>
      <c r="D165" s="7">
        <v>30</v>
      </c>
      <c r="E165" s="7">
        <v>22</v>
      </c>
      <c r="F165" s="7">
        <v>18</v>
      </c>
      <c r="G165" s="7">
        <v>12</v>
      </c>
      <c r="H165" s="7">
        <v>7</v>
      </c>
      <c r="I165" s="7">
        <v>9</v>
      </c>
    </row>
    <row r="166" spans="1:9" x14ac:dyDescent="0.3">
      <c r="A166" s="15" t="s">
        <v>122</v>
      </c>
      <c r="B166" s="7">
        <v>144</v>
      </c>
      <c r="C166" s="7">
        <v>312</v>
      </c>
      <c r="D166" s="7">
        <v>387</v>
      </c>
      <c r="E166" s="7">
        <v>325</v>
      </c>
      <c r="F166" s="7">
        <v>333</v>
      </c>
      <c r="G166">
        <v>356</v>
      </c>
      <c r="H166" s="7">
        <v>107</v>
      </c>
      <c r="I166" s="7">
        <f>-(SUM(I164:I165)+I82)</f>
        <v>50</v>
      </c>
    </row>
    <row r="167" spans="1:9" x14ac:dyDescent="0.3">
      <c r="A167" s="33" t="s">
        <v>132</v>
      </c>
      <c r="B167" s="34">
        <v>-40</v>
      </c>
      <c r="C167" s="34">
        <v>-48</v>
      </c>
      <c r="D167" s="34">
        <v>-96</v>
      </c>
      <c r="E167" s="34">
        <v>-166</v>
      </c>
      <c r="F167" s="34">
        <v>44</v>
      </c>
      <c r="G167" s="35">
        <v>-38</v>
      </c>
      <c r="H167" s="34">
        <v>-96</v>
      </c>
      <c r="I167" s="7"/>
    </row>
    <row r="168" spans="1:9" x14ac:dyDescent="0.3">
      <c r="A168" s="18" t="s">
        <v>133</v>
      </c>
      <c r="B168" s="19">
        <f t="shared" ref="B168:H168" si="31">+SUM(B164:B167)</f>
        <v>963</v>
      </c>
      <c r="C168" s="19">
        <f t="shared" si="31"/>
        <v>1143</v>
      </c>
      <c r="D168" s="19">
        <f t="shared" si="31"/>
        <v>1105</v>
      </c>
      <c r="E168" s="19">
        <f t="shared" si="31"/>
        <v>1028</v>
      </c>
      <c r="F168" s="19">
        <f t="shared" si="31"/>
        <v>1119</v>
      </c>
      <c r="G168" s="19">
        <f t="shared" si="31"/>
        <v>1086</v>
      </c>
      <c r="H168" s="19">
        <f t="shared" si="31"/>
        <v>695</v>
      </c>
      <c r="I168" s="19">
        <f>+SUM(I164:I166)</f>
        <v>758</v>
      </c>
    </row>
    <row r="169" spans="1:9" x14ac:dyDescent="0.3">
      <c r="A169" s="21" t="s">
        <v>124</v>
      </c>
      <c r="B169" s="22">
        <f t="shared" ref="B169:I169" si="32">+B168+B82</f>
        <v>0</v>
      </c>
      <c r="C169" s="22">
        <f t="shared" si="32"/>
        <v>0</v>
      </c>
      <c r="D169" s="22">
        <f t="shared" si="32"/>
        <v>0</v>
      </c>
      <c r="E169" s="22">
        <f t="shared" si="32"/>
        <v>0</v>
      </c>
      <c r="F169" s="22">
        <f t="shared" si="32"/>
        <v>0</v>
      </c>
      <c r="G169" s="22">
        <f t="shared" si="32"/>
        <v>0</v>
      </c>
      <c r="H169" s="22">
        <f t="shared" si="32"/>
        <v>0</v>
      </c>
      <c r="I169" s="22">
        <f t="shared" si="32"/>
        <v>0</v>
      </c>
    </row>
    <row r="170" spans="1:9" x14ac:dyDescent="0.3">
      <c r="A170" s="10" t="s">
        <v>134</v>
      </c>
    </row>
    <row r="171" spans="1:9" x14ac:dyDescent="0.3">
      <c r="A171" s="15" t="s">
        <v>111</v>
      </c>
      <c r="B171" s="7">
        <v>121</v>
      </c>
      <c r="C171" s="7">
        <v>133</v>
      </c>
      <c r="D171" s="7">
        <v>140</v>
      </c>
      <c r="E171" s="7">
        <v>160</v>
      </c>
      <c r="F171" s="7">
        <v>149</v>
      </c>
      <c r="G171" s="7">
        <v>148</v>
      </c>
      <c r="H171" s="7">
        <v>130</v>
      </c>
      <c r="I171" s="7">
        <v>124</v>
      </c>
    </row>
    <row r="172" spans="1:9" x14ac:dyDescent="0.3">
      <c r="A172" s="15" t="s">
        <v>115</v>
      </c>
      <c r="B172" s="7">
        <v>87</v>
      </c>
      <c r="C172" s="7">
        <v>84</v>
      </c>
      <c r="D172" s="7">
        <v>104</v>
      </c>
      <c r="E172" s="7">
        <v>116</v>
      </c>
      <c r="F172" s="7">
        <v>111</v>
      </c>
      <c r="G172" s="7">
        <v>132</v>
      </c>
      <c r="H172" s="7">
        <v>136</v>
      </c>
      <c r="I172" s="7">
        <v>134</v>
      </c>
    </row>
    <row r="173" spans="1:9" x14ac:dyDescent="0.3">
      <c r="A173" s="15" t="s">
        <v>116</v>
      </c>
      <c r="B173" s="7">
        <v>46</v>
      </c>
      <c r="C173" s="7">
        <v>48</v>
      </c>
      <c r="D173" s="7">
        <v>54</v>
      </c>
      <c r="E173" s="7">
        <v>56</v>
      </c>
      <c r="F173" s="7">
        <v>50</v>
      </c>
      <c r="G173" s="7">
        <v>44</v>
      </c>
      <c r="H173" s="7">
        <v>46</v>
      </c>
      <c r="I173" s="7">
        <v>41</v>
      </c>
    </row>
    <row r="174" spans="1:9" x14ac:dyDescent="0.3">
      <c r="A174" s="15" t="s">
        <v>117</v>
      </c>
      <c r="B174" s="7">
        <v>49</v>
      </c>
      <c r="C174" s="7">
        <v>43</v>
      </c>
      <c r="D174" s="7">
        <v>56</v>
      </c>
      <c r="E174" s="7">
        <v>55</v>
      </c>
      <c r="F174" s="7">
        <v>53</v>
      </c>
      <c r="G174" s="7">
        <v>46</v>
      </c>
      <c r="H174" s="7">
        <v>43</v>
      </c>
      <c r="I174" s="7">
        <v>42</v>
      </c>
    </row>
    <row r="175" spans="1:9" x14ac:dyDescent="0.3">
      <c r="A175" s="15" t="s">
        <v>118</v>
      </c>
      <c r="B175" s="7">
        <v>210</v>
      </c>
      <c r="C175" s="7">
        <v>230</v>
      </c>
      <c r="D175" s="7">
        <v>233</v>
      </c>
      <c r="E175" s="7">
        <v>217</v>
      </c>
      <c r="F175" s="7">
        <v>195</v>
      </c>
      <c r="G175" s="7">
        <v>214</v>
      </c>
      <c r="H175" s="7">
        <v>222</v>
      </c>
      <c r="I175" s="7">
        <v>220</v>
      </c>
    </row>
    <row r="176" spans="1:9" x14ac:dyDescent="0.3">
      <c r="A176" s="16" t="s">
        <v>129</v>
      </c>
      <c r="B176" s="17">
        <f t="shared" ref="B176:I176" si="33">+SUM(B171:B175)</f>
        <v>513</v>
      </c>
      <c r="C176" s="17">
        <f t="shared" si="33"/>
        <v>538</v>
      </c>
      <c r="D176" s="17">
        <f t="shared" si="33"/>
        <v>587</v>
      </c>
      <c r="E176" s="17">
        <f t="shared" si="33"/>
        <v>604</v>
      </c>
      <c r="F176" s="17">
        <f t="shared" si="33"/>
        <v>558</v>
      </c>
      <c r="G176" s="17">
        <f t="shared" si="33"/>
        <v>584</v>
      </c>
      <c r="H176" s="17">
        <f t="shared" si="33"/>
        <v>577</v>
      </c>
      <c r="I176" s="17">
        <f t="shared" si="33"/>
        <v>561</v>
      </c>
    </row>
    <row r="177" spans="1:9" x14ac:dyDescent="0.3">
      <c r="A177" s="15" t="s">
        <v>120</v>
      </c>
      <c r="B177" s="7">
        <v>18</v>
      </c>
      <c r="C177" s="7">
        <v>27</v>
      </c>
      <c r="D177" s="7">
        <v>28</v>
      </c>
      <c r="E177" s="7">
        <v>33</v>
      </c>
      <c r="F177" s="7">
        <v>31</v>
      </c>
      <c r="G177" s="7">
        <v>25</v>
      </c>
      <c r="H177" s="7">
        <v>26</v>
      </c>
      <c r="I177" s="7">
        <v>22</v>
      </c>
    </row>
    <row r="178" spans="1:9" x14ac:dyDescent="0.3">
      <c r="A178" s="15" t="s">
        <v>122</v>
      </c>
      <c r="B178" s="7">
        <v>75</v>
      </c>
      <c r="C178" s="7">
        <v>84</v>
      </c>
      <c r="D178" s="7">
        <v>91</v>
      </c>
      <c r="E178" s="7">
        <v>110</v>
      </c>
      <c r="F178" s="7">
        <v>116</v>
      </c>
      <c r="G178" s="7">
        <v>112</v>
      </c>
      <c r="H178" s="7">
        <v>141</v>
      </c>
      <c r="I178" s="7">
        <v>134</v>
      </c>
    </row>
    <row r="179" spans="1:9" x14ac:dyDescent="0.3">
      <c r="A179" s="18" t="s">
        <v>135</v>
      </c>
      <c r="B179" s="19">
        <f t="shared" ref="B179:I179" si="34">+SUM(B176:B178)</f>
        <v>606</v>
      </c>
      <c r="C179" s="19">
        <f t="shared" si="34"/>
        <v>649</v>
      </c>
      <c r="D179" s="19">
        <f t="shared" si="34"/>
        <v>706</v>
      </c>
      <c r="E179" s="19">
        <f t="shared" si="34"/>
        <v>747</v>
      </c>
      <c r="F179" s="19">
        <f t="shared" si="34"/>
        <v>705</v>
      </c>
      <c r="G179" s="19">
        <f t="shared" si="34"/>
        <v>721</v>
      </c>
      <c r="H179" s="19">
        <f t="shared" si="34"/>
        <v>744</v>
      </c>
      <c r="I179" s="19">
        <f t="shared" si="34"/>
        <v>717</v>
      </c>
    </row>
    <row r="180" spans="1:9" x14ac:dyDescent="0.3">
      <c r="A180" s="21" t="s">
        <v>124</v>
      </c>
      <c r="B180" s="22">
        <f t="shared" ref="B180:I180" si="35">+B179-B66</f>
        <v>0</v>
      </c>
      <c r="C180" s="22">
        <f t="shared" si="35"/>
        <v>0</v>
      </c>
      <c r="D180" s="22">
        <f t="shared" si="35"/>
        <v>0</v>
      </c>
      <c r="E180" s="22">
        <f t="shared" si="35"/>
        <v>0</v>
      </c>
      <c r="F180" s="22">
        <f t="shared" si="35"/>
        <v>0</v>
      </c>
      <c r="G180" s="22">
        <f t="shared" si="35"/>
        <v>0</v>
      </c>
      <c r="H180" s="22">
        <f t="shared" si="35"/>
        <v>0</v>
      </c>
      <c r="I180" s="22">
        <f t="shared" si="35"/>
        <v>0</v>
      </c>
    </row>
    <row r="181" spans="1:9" x14ac:dyDescent="0.3">
      <c r="A181" s="23" t="s">
        <v>136</v>
      </c>
      <c r="B181" s="23"/>
      <c r="C181" s="23"/>
      <c r="D181" s="23"/>
      <c r="E181" s="23"/>
      <c r="F181" s="23"/>
      <c r="G181" s="23"/>
      <c r="H181" s="23"/>
      <c r="I181" s="23"/>
    </row>
    <row r="182" spans="1:9" x14ac:dyDescent="0.3">
      <c r="A182" s="31" t="s">
        <v>137</v>
      </c>
    </row>
    <row r="183" spans="1:9" x14ac:dyDescent="0.3">
      <c r="A183" s="36" t="s">
        <v>111</v>
      </c>
      <c r="B183" s="37">
        <v>0.14000000000000001</v>
      </c>
      <c r="C183" s="37">
        <v>0.08</v>
      </c>
      <c r="D183" s="37">
        <v>0.03</v>
      </c>
      <c r="E183" s="37">
        <v>-0.02</v>
      </c>
      <c r="F183" s="37">
        <v>7.0000000000000007E-2</v>
      </c>
      <c r="G183" s="37">
        <v>-0.09</v>
      </c>
      <c r="H183" s="37">
        <v>0.19</v>
      </c>
      <c r="I183" s="37">
        <v>7.0000000000000007E-2</v>
      </c>
    </row>
    <row r="184" spans="1:9" x14ac:dyDescent="0.3">
      <c r="A184" s="38" t="s">
        <v>112</v>
      </c>
      <c r="B184" s="39">
        <v>0.12</v>
      </c>
      <c r="C184" s="39">
        <v>0.09</v>
      </c>
      <c r="D184" s="39">
        <v>0.04</v>
      </c>
      <c r="E184" s="39">
        <v>-0.04</v>
      </c>
      <c r="F184" s="39">
        <v>0.08</v>
      </c>
      <c r="G184" s="39">
        <v>-7.0000000000000007E-2</v>
      </c>
      <c r="H184" s="39">
        <v>0.25</v>
      </c>
      <c r="I184" s="39">
        <v>0.05</v>
      </c>
    </row>
    <row r="185" spans="1:9" x14ac:dyDescent="0.3">
      <c r="A185" s="38" t="s">
        <v>113</v>
      </c>
      <c r="B185" s="39">
        <v>-0.05</v>
      </c>
      <c r="C185" s="39">
        <v>0.08</v>
      </c>
      <c r="D185" s="39">
        <v>0.03</v>
      </c>
      <c r="E185" s="39">
        <v>0.01</v>
      </c>
      <c r="F185" s="39">
        <v>7.0000000000000007E-2</v>
      </c>
      <c r="G185" s="39">
        <v>-0.12</v>
      </c>
      <c r="H185" s="39">
        <v>0.08</v>
      </c>
      <c r="I185" s="39">
        <v>0.09</v>
      </c>
    </row>
    <row r="186" spans="1:9" x14ac:dyDescent="0.3">
      <c r="A186" s="38" t="s">
        <v>114</v>
      </c>
      <c r="B186" s="39">
        <v>0.12</v>
      </c>
      <c r="C186" s="39">
        <v>-0.13</v>
      </c>
      <c r="D186" s="39">
        <v>-0.1</v>
      </c>
      <c r="E186" s="39">
        <v>-0.08</v>
      </c>
      <c r="F186" s="39">
        <v>0</v>
      </c>
      <c r="G186" s="39">
        <v>-0.14000000000000001</v>
      </c>
      <c r="H186" s="39">
        <v>-0.02</v>
      </c>
      <c r="I186" s="39">
        <v>0.25</v>
      </c>
    </row>
    <row r="187" spans="1:9" x14ac:dyDescent="0.3">
      <c r="A187" s="36" t="s">
        <v>115</v>
      </c>
      <c r="B187" s="40">
        <v>0.2</v>
      </c>
      <c r="C187" s="40">
        <v>0.15</v>
      </c>
      <c r="D187" s="40">
        <v>0.1</v>
      </c>
      <c r="E187" s="40">
        <v>0.09</v>
      </c>
      <c r="F187" s="40">
        <v>0.11</v>
      </c>
      <c r="G187" s="40">
        <v>-0.01</v>
      </c>
      <c r="H187" s="40">
        <v>0.17</v>
      </c>
      <c r="I187" s="40">
        <v>0.12</v>
      </c>
    </row>
    <row r="188" spans="1:9" x14ac:dyDescent="0.3">
      <c r="A188" s="38" t="s">
        <v>112</v>
      </c>
      <c r="B188" s="39">
        <v>0.24</v>
      </c>
      <c r="C188" s="39">
        <v>0.16</v>
      </c>
      <c r="D188" s="39">
        <v>0.08</v>
      </c>
      <c r="E188" s="39">
        <v>0.06</v>
      </c>
      <c r="F188" s="39">
        <v>0.12</v>
      </c>
      <c r="G188" s="39">
        <v>-0.03</v>
      </c>
      <c r="H188" s="39">
        <v>0.19</v>
      </c>
      <c r="I188" s="39">
        <v>0.09</v>
      </c>
    </row>
    <row r="189" spans="1:9" x14ac:dyDescent="0.3">
      <c r="A189" s="38" t="s">
        <v>113</v>
      </c>
      <c r="B189" s="39">
        <v>0.12</v>
      </c>
      <c r="C189" s="39">
        <v>0.14000000000000001</v>
      </c>
      <c r="D189" s="39">
        <v>0.17</v>
      </c>
      <c r="E189" s="39">
        <v>0.16</v>
      </c>
      <c r="F189" s="39">
        <v>0.09</v>
      </c>
      <c r="G189" s="39">
        <v>0.02</v>
      </c>
      <c r="H189" s="39">
        <v>0.25</v>
      </c>
      <c r="I189" s="39">
        <v>0.16</v>
      </c>
    </row>
    <row r="190" spans="1:9" x14ac:dyDescent="0.3">
      <c r="A190" s="38" t="s">
        <v>114</v>
      </c>
      <c r="B190" s="39">
        <v>0.15</v>
      </c>
      <c r="C190" s="39">
        <v>0.08</v>
      </c>
      <c r="D190" s="39">
        <v>7.0000000000000007E-2</v>
      </c>
      <c r="E190" s="39">
        <v>0.06</v>
      </c>
      <c r="F190" s="39">
        <v>0.05</v>
      </c>
      <c r="G190" s="39">
        <v>-0.03</v>
      </c>
      <c r="H190" s="39">
        <v>0.19</v>
      </c>
      <c r="I190" s="39">
        <v>0.17</v>
      </c>
    </row>
    <row r="191" spans="1:9" x14ac:dyDescent="0.3">
      <c r="A191" s="36" t="s">
        <v>116</v>
      </c>
      <c r="B191" s="40">
        <v>0.19</v>
      </c>
      <c r="C191" s="40">
        <v>0.27</v>
      </c>
      <c r="D191" s="40">
        <v>0.17</v>
      </c>
      <c r="E191" s="40">
        <v>0.18</v>
      </c>
      <c r="F191" s="40">
        <v>0.24</v>
      </c>
      <c r="G191" s="40">
        <v>0.11</v>
      </c>
      <c r="H191" s="40">
        <v>0.19</v>
      </c>
      <c r="I191" s="40">
        <v>-0.13</v>
      </c>
    </row>
    <row r="192" spans="1:9" x14ac:dyDescent="0.3">
      <c r="A192" s="38" t="s">
        <v>112</v>
      </c>
      <c r="B192" s="39">
        <v>0.28000000000000003</v>
      </c>
      <c r="C192" s="39">
        <v>0.33</v>
      </c>
      <c r="D192" s="39">
        <v>0.18</v>
      </c>
      <c r="E192" s="39">
        <v>0.16</v>
      </c>
      <c r="F192" s="39">
        <v>0.25</v>
      </c>
      <c r="G192" s="39">
        <v>0.12</v>
      </c>
      <c r="H192" s="39">
        <v>0.19</v>
      </c>
      <c r="I192" s="39">
        <v>-0.1</v>
      </c>
    </row>
    <row r="193" spans="1:9" x14ac:dyDescent="0.3">
      <c r="A193" s="38" t="s">
        <v>113</v>
      </c>
      <c r="B193" s="39">
        <v>7.0000000000000007E-2</v>
      </c>
      <c r="C193" s="39">
        <v>0.17</v>
      </c>
      <c r="D193" s="39">
        <v>0.18</v>
      </c>
      <c r="E193" s="39">
        <v>0.23</v>
      </c>
      <c r="F193" s="39">
        <v>0.23</v>
      </c>
      <c r="G193" s="39">
        <v>0.08</v>
      </c>
      <c r="H193" s="39">
        <v>0.19</v>
      </c>
      <c r="I193" s="39">
        <v>-0.21</v>
      </c>
    </row>
    <row r="194" spans="1:9" x14ac:dyDescent="0.3">
      <c r="A194" s="38" t="s">
        <v>114</v>
      </c>
      <c r="B194" s="39">
        <v>0.01</v>
      </c>
      <c r="C194" s="39">
        <v>7.0000000000000007E-2</v>
      </c>
      <c r="D194" s="39">
        <v>0.03</v>
      </c>
      <c r="E194" s="39">
        <v>-0.01</v>
      </c>
      <c r="F194" s="39">
        <v>0.08</v>
      </c>
      <c r="G194" s="39">
        <v>0.11</v>
      </c>
      <c r="H194" s="39">
        <v>0.26</v>
      </c>
      <c r="I194" s="39">
        <v>-0.06</v>
      </c>
    </row>
    <row r="195" spans="1:9" x14ac:dyDescent="0.3">
      <c r="A195" s="36" t="s">
        <v>117</v>
      </c>
      <c r="B195" s="40">
        <v>0.08</v>
      </c>
      <c r="C195" s="40">
        <v>0.15</v>
      </c>
      <c r="D195" s="40">
        <v>0.13</v>
      </c>
      <c r="E195" s="40">
        <v>0.1</v>
      </c>
      <c r="F195" s="40">
        <v>0.13</v>
      </c>
      <c r="G195" s="40">
        <v>0.01</v>
      </c>
      <c r="H195" s="40">
        <v>0.08</v>
      </c>
      <c r="I195" s="40">
        <v>0.16</v>
      </c>
    </row>
    <row r="196" spans="1:9" x14ac:dyDescent="0.3">
      <c r="A196" s="38" t="s">
        <v>112</v>
      </c>
      <c r="B196" s="39">
        <v>0.12</v>
      </c>
      <c r="C196" s="39">
        <v>0.19</v>
      </c>
      <c r="D196" s="39">
        <v>0.16</v>
      </c>
      <c r="E196" s="39">
        <v>0.09</v>
      </c>
      <c r="F196" s="39">
        <v>0.12</v>
      </c>
      <c r="G196" s="39">
        <v>0</v>
      </c>
      <c r="H196" s="39">
        <v>0.08</v>
      </c>
      <c r="I196" s="39">
        <v>0.17</v>
      </c>
    </row>
    <row r="197" spans="1:9" x14ac:dyDescent="0.3">
      <c r="A197" s="38" t="s">
        <v>113</v>
      </c>
      <c r="B197" s="39">
        <v>0.08</v>
      </c>
      <c r="C197" s="39">
        <v>0.1</v>
      </c>
      <c r="D197" s="39">
        <v>0.09</v>
      </c>
      <c r="E197" s="39">
        <v>0.15</v>
      </c>
      <c r="F197" s="39">
        <v>0.15</v>
      </c>
      <c r="G197" s="39">
        <v>0.03</v>
      </c>
      <c r="H197" s="39">
        <v>0.1</v>
      </c>
      <c r="I197" s="39">
        <v>0.12</v>
      </c>
    </row>
    <row r="198" spans="1:9" x14ac:dyDescent="0.3">
      <c r="A198" s="38" t="s">
        <v>114</v>
      </c>
      <c r="B198" s="39">
        <v>0.03</v>
      </c>
      <c r="C198" s="39">
        <v>0.09</v>
      </c>
      <c r="D198" s="39">
        <v>-0.01</v>
      </c>
      <c r="E198" s="39">
        <v>-0.08</v>
      </c>
      <c r="F198" s="39">
        <v>0.08</v>
      </c>
      <c r="G198" s="39">
        <v>-0.04</v>
      </c>
      <c r="H198" s="39">
        <v>-0.09</v>
      </c>
      <c r="I198" s="39">
        <v>0.28000000000000003</v>
      </c>
    </row>
    <row r="199" spans="1:9" x14ac:dyDescent="0.3">
      <c r="A199" s="36" t="s">
        <v>118</v>
      </c>
      <c r="B199" s="37">
        <v>-0.02</v>
      </c>
      <c r="C199" s="37">
        <v>-0.37</v>
      </c>
      <c r="D199" s="37">
        <v>0.02</v>
      </c>
      <c r="E199" s="37">
        <v>0.12</v>
      </c>
      <c r="F199" s="37">
        <v>0.53</v>
      </c>
      <c r="G199" s="37">
        <v>-0.26</v>
      </c>
      <c r="H199" s="37">
        <v>-0.17</v>
      </c>
      <c r="I199" s="37">
        <v>3.02</v>
      </c>
    </row>
    <row r="200" spans="1:9" x14ac:dyDescent="0.3">
      <c r="A200" s="41" t="s">
        <v>119</v>
      </c>
      <c r="B200" s="42">
        <v>0.14000000000000001</v>
      </c>
      <c r="C200" s="42">
        <v>0.13</v>
      </c>
      <c r="D200" s="42">
        <v>0.08</v>
      </c>
      <c r="E200" s="42">
        <v>0.05</v>
      </c>
      <c r="F200" s="42">
        <v>0.11</v>
      </c>
      <c r="G200" s="42">
        <v>-0.04</v>
      </c>
      <c r="H200" s="42">
        <v>0.17</v>
      </c>
      <c r="I200" s="40">
        <v>0.06</v>
      </c>
    </row>
    <row r="201" spans="1:9" x14ac:dyDescent="0.3">
      <c r="A201" s="36" t="s">
        <v>120</v>
      </c>
      <c r="B201" s="37">
        <v>0.21</v>
      </c>
      <c r="C201" s="37">
        <v>0.02</v>
      </c>
      <c r="D201" s="37">
        <v>0.06</v>
      </c>
      <c r="E201" s="37">
        <v>-0.11</v>
      </c>
      <c r="F201" s="37">
        <v>0.03</v>
      </c>
      <c r="G201" s="37">
        <v>-0.01</v>
      </c>
      <c r="H201" s="37">
        <v>0.16</v>
      </c>
      <c r="I201" s="37">
        <v>7.0000000000000007E-2</v>
      </c>
    </row>
    <row r="202" spans="1:9" x14ac:dyDescent="0.3">
      <c r="A202" s="38" t="s">
        <v>112</v>
      </c>
      <c r="B202" s="32" t="s">
        <v>89</v>
      </c>
      <c r="C202" s="32" t="s">
        <v>89</v>
      </c>
      <c r="D202" s="32" t="s">
        <v>89</v>
      </c>
      <c r="E202" s="32" t="s">
        <v>89</v>
      </c>
      <c r="F202" s="37">
        <v>0.05</v>
      </c>
      <c r="G202" s="37">
        <v>0.01</v>
      </c>
      <c r="H202" s="39">
        <v>0.17</v>
      </c>
      <c r="I202" s="39">
        <v>0.06</v>
      </c>
    </row>
    <row r="203" spans="1:9" x14ac:dyDescent="0.3">
      <c r="A203" s="38" t="s">
        <v>113</v>
      </c>
      <c r="B203" s="32" t="s">
        <v>89</v>
      </c>
      <c r="C203" s="32" t="s">
        <v>89</v>
      </c>
      <c r="D203" s="32" t="s">
        <v>89</v>
      </c>
      <c r="E203" s="32" t="s">
        <v>89</v>
      </c>
      <c r="F203" s="39">
        <v>-0.17</v>
      </c>
      <c r="G203" s="39">
        <v>-0.22</v>
      </c>
      <c r="H203" s="39">
        <v>0.13</v>
      </c>
      <c r="I203" s="39">
        <v>-0.03</v>
      </c>
    </row>
    <row r="204" spans="1:9" x14ac:dyDescent="0.3">
      <c r="A204" s="38" t="s">
        <v>114</v>
      </c>
      <c r="B204" s="32" t="s">
        <v>89</v>
      </c>
      <c r="C204" s="32" t="s">
        <v>89</v>
      </c>
      <c r="D204" s="32" t="s">
        <v>89</v>
      </c>
      <c r="E204" s="32" t="s">
        <v>89</v>
      </c>
      <c r="F204" s="39">
        <v>-0.13</v>
      </c>
      <c r="G204" s="39">
        <v>0.08</v>
      </c>
      <c r="H204" s="39">
        <v>0.14000000000000001</v>
      </c>
      <c r="I204" s="39">
        <v>-0.16</v>
      </c>
    </row>
    <row r="205" spans="1:9" x14ac:dyDescent="0.3">
      <c r="A205" s="38" t="s">
        <v>121</v>
      </c>
      <c r="B205" s="32" t="s">
        <v>89</v>
      </c>
      <c r="C205" s="32" t="s">
        <v>89</v>
      </c>
      <c r="D205" s="32" t="s">
        <v>89</v>
      </c>
      <c r="E205" s="32" t="s">
        <v>89</v>
      </c>
      <c r="F205" s="39">
        <v>0.04</v>
      </c>
      <c r="G205" s="39">
        <v>-0.14000000000000001</v>
      </c>
      <c r="H205" s="39">
        <v>-0.01</v>
      </c>
      <c r="I205" s="39">
        <v>0.42</v>
      </c>
    </row>
    <row r="206" spans="1:9" x14ac:dyDescent="0.3">
      <c r="A206" s="43" t="s">
        <v>122</v>
      </c>
      <c r="B206" s="39">
        <v>0.06</v>
      </c>
      <c r="C206" s="39">
        <v>7.0000000000000007E-2</v>
      </c>
      <c r="D206" s="44" t="s">
        <v>89</v>
      </c>
      <c r="E206" s="39">
        <v>-1.01</v>
      </c>
      <c r="F206" s="39">
        <v>0.24</v>
      </c>
      <c r="G206" s="39">
        <v>0.09</v>
      </c>
      <c r="H206" s="39">
        <v>0.15</v>
      </c>
      <c r="I206" s="39">
        <v>0</v>
      </c>
    </row>
    <row r="207" spans="1:9" x14ac:dyDescent="0.3">
      <c r="A207" s="45" t="s">
        <v>123</v>
      </c>
      <c r="B207" s="42">
        <v>0.14000000000000001</v>
      </c>
      <c r="C207" s="42">
        <v>0.12</v>
      </c>
      <c r="D207" s="42">
        <v>0.08</v>
      </c>
      <c r="E207" s="42">
        <v>0.04</v>
      </c>
      <c r="F207" s="42">
        <v>0.11</v>
      </c>
      <c r="G207" s="42">
        <v>-0.04</v>
      </c>
      <c r="H207" s="42">
        <v>0.17</v>
      </c>
      <c r="I207" s="46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topLeftCell="B52" zoomScale="110" zoomScaleNormal="110" workbookViewId="0">
      <selection activeCell="B12" sqref="B12"/>
    </sheetView>
  </sheetViews>
  <sheetFormatPr defaultColWidth="8.55468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7">
        <f>+I1+1</f>
        <v>2023</v>
      </c>
      <c r="K1" s="47">
        <f>+J1+1</f>
        <v>2024</v>
      </c>
      <c r="L1" s="47">
        <f>+K1+1</f>
        <v>2025</v>
      </c>
      <c r="M1" s="47">
        <f>+L1+1</f>
        <v>2026</v>
      </c>
      <c r="N1" s="47">
        <f>+M1+1</f>
        <v>2027</v>
      </c>
    </row>
    <row r="2" spans="1:14" x14ac:dyDescent="0.3">
      <c r="A2" s="48" t="s">
        <v>138</v>
      </c>
      <c r="B2" s="48"/>
      <c r="C2" s="48"/>
      <c r="D2" s="48"/>
      <c r="E2" s="48"/>
      <c r="F2" s="48"/>
      <c r="G2" s="48"/>
      <c r="H2" s="48"/>
      <c r="I2" s="48"/>
      <c r="J2" s="47"/>
      <c r="K2" s="47"/>
      <c r="L2" s="47"/>
      <c r="M2" s="47"/>
      <c r="N2" s="47"/>
    </row>
    <row r="3" spans="1:14" x14ac:dyDescent="0.3">
      <c r="A3" s="11" t="s">
        <v>139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</row>
    <row r="4" spans="1:14" x14ac:dyDescent="0.3">
      <c r="A4" s="49" t="s">
        <v>140</v>
      </c>
      <c r="B4" s="50" t="str">
        <f t="shared" ref="B4:N4" si="2">+IFERROR(B3/A3-1,"nm")</f>
        <v>nm</v>
      </c>
      <c r="C4" s="50">
        <f t="shared" si="2"/>
        <v>5.8004640371229765E-2</v>
      </c>
      <c r="D4" s="50">
        <f t="shared" si="2"/>
        <v>6.0971089696071123E-2</v>
      </c>
      <c r="E4" s="50">
        <f t="shared" si="2"/>
        <v>5.95924308588065E-2</v>
      </c>
      <c r="F4" s="50">
        <f t="shared" si="2"/>
        <v>7.4731433909388079E-2</v>
      </c>
      <c r="G4" s="50">
        <f t="shared" si="2"/>
        <v>-4.3817266150267153E-2</v>
      </c>
      <c r="H4" s="50">
        <f t="shared" si="2"/>
        <v>0.19076009945726269</v>
      </c>
      <c r="I4" s="50">
        <f t="shared" si="2"/>
        <v>4.8767344739323759E-2</v>
      </c>
      <c r="J4" s="50">
        <f t="shared" si="2"/>
        <v>0</v>
      </c>
      <c r="K4" s="50">
        <f t="shared" si="2"/>
        <v>0</v>
      </c>
      <c r="L4" s="50">
        <f t="shared" si="2"/>
        <v>0</v>
      </c>
      <c r="M4" s="50">
        <f t="shared" si="2"/>
        <v>0</v>
      </c>
      <c r="N4" s="50">
        <f t="shared" si="2"/>
        <v>0</v>
      </c>
    </row>
    <row r="5" spans="1:14" x14ac:dyDescent="0.3">
      <c r="A5" s="11" t="s">
        <v>141</v>
      </c>
      <c r="B5" s="10">
        <f t="shared" ref="B5:N5" si="3">B35+B66+B97+B128+B149+B184+B205</f>
        <v>4839</v>
      </c>
      <c r="C5" s="10">
        <f t="shared" si="3"/>
        <v>5291</v>
      </c>
      <c r="D5" s="10">
        <f t="shared" si="3"/>
        <v>5651</v>
      </c>
      <c r="E5" s="10">
        <f t="shared" si="3"/>
        <v>5126</v>
      </c>
      <c r="F5" s="10">
        <f t="shared" si="3"/>
        <v>5555</v>
      </c>
      <c r="G5" s="10">
        <f t="shared" si="3"/>
        <v>3697</v>
      </c>
      <c r="H5" s="10">
        <f t="shared" si="3"/>
        <v>7667</v>
      </c>
      <c r="I5" s="10">
        <f t="shared" si="3"/>
        <v>7573</v>
      </c>
      <c r="J5" s="51">
        <f t="shared" si="3"/>
        <v>7573</v>
      </c>
      <c r="K5" s="51">
        <f t="shared" si="3"/>
        <v>7573</v>
      </c>
      <c r="L5" s="51">
        <f t="shared" si="3"/>
        <v>7573</v>
      </c>
      <c r="M5" s="51">
        <f t="shared" si="3"/>
        <v>7573</v>
      </c>
      <c r="N5" s="51">
        <f t="shared" si="3"/>
        <v>7573</v>
      </c>
    </row>
    <row r="6" spans="1:14" x14ac:dyDescent="0.3">
      <c r="A6" s="49" t="s">
        <v>140</v>
      </c>
      <c r="B6" s="50" t="str">
        <f t="shared" ref="B6:N6" si="4">+IFERROR(B5/A5-1,"nm")</f>
        <v>nm</v>
      </c>
      <c r="C6" s="50">
        <f t="shared" si="4"/>
        <v>9.3407728869601137E-2</v>
      </c>
      <c r="D6" s="50">
        <f t="shared" si="4"/>
        <v>6.8040068040068125E-2</v>
      </c>
      <c r="E6" s="50">
        <f t="shared" si="4"/>
        <v>-9.2903910812245583E-2</v>
      </c>
      <c r="F6" s="50">
        <f t="shared" si="4"/>
        <v>8.3690987124463545E-2</v>
      </c>
      <c r="G6" s="50">
        <f t="shared" si="4"/>
        <v>-0.3344734473447345</v>
      </c>
      <c r="H6" s="50">
        <f t="shared" si="4"/>
        <v>1.0738436570192049</v>
      </c>
      <c r="I6" s="50">
        <f t="shared" si="4"/>
        <v>-1.2260336507108338E-2</v>
      </c>
      <c r="J6" s="50">
        <f t="shared" si="4"/>
        <v>0</v>
      </c>
      <c r="K6" s="50">
        <f t="shared" si="4"/>
        <v>0</v>
      </c>
      <c r="L6" s="50">
        <f t="shared" si="4"/>
        <v>0</v>
      </c>
      <c r="M6" s="50">
        <f t="shared" si="4"/>
        <v>0</v>
      </c>
      <c r="N6" s="50">
        <f t="shared" si="4"/>
        <v>0</v>
      </c>
    </row>
    <row r="7" spans="1:14" x14ac:dyDescent="0.3">
      <c r="A7" s="49" t="s">
        <v>142</v>
      </c>
      <c r="B7" s="50">
        <f t="shared" ref="B7:N7" si="5">+IFERROR(B5/B$3,"nm")</f>
        <v>0.15813208718669325</v>
      </c>
      <c r="C7" s="50">
        <f t="shared" si="5"/>
        <v>0.16342352359772672</v>
      </c>
      <c r="D7" s="50">
        <f t="shared" si="5"/>
        <v>0.16451237263464338</v>
      </c>
      <c r="E7" s="50">
        <f t="shared" si="5"/>
        <v>0.14083578316894249</v>
      </c>
      <c r="F7" s="50">
        <f t="shared" si="5"/>
        <v>0.14200986783240024</v>
      </c>
      <c r="G7" s="50">
        <f t="shared" si="5"/>
        <v>9.8842338849824879E-2</v>
      </c>
      <c r="H7" s="50">
        <f t="shared" si="5"/>
        <v>0.17214513449189456</v>
      </c>
      <c r="I7" s="50">
        <f t="shared" si="5"/>
        <v>0.16212802397773496</v>
      </c>
      <c r="J7" s="50">
        <f t="shared" si="5"/>
        <v>0.16212802397773496</v>
      </c>
      <c r="K7" s="50">
        <f t="shared" si="5"/>
        <v>0.16212802397773496</v>
      </c>
      <c r="L7" s="50">
        <f t="shared" si="5"/>
        <v>0.16212802397773496</v>
      </c>
      <c r="M7" s="50">
        <f t="shared" si="5"/>
        <v>0.16212802397773496</v>
      </c>
      <c r="N7" s="50">
        <f t="shared" si="5"/>
        <v>0.16212802397773496</v>
      </c>
    </row>
    <row r="8" spans="1:14" x14ac:dyDescent="0.3">
      <c r="A8" s="11" t="s">
        <v>143</v>
      </c>
      <c r="B8" s="10">
        <f t="shared" ref="B8:N8" si="6">B38+B69+B100+B131+B152+B187+B208</f>
        <v>606</v>
      </c>
      <c r="C8" s="10">
        <f t="shared" si="6"/>
        <v>649</v>
      </c>
      <c r="D8" s="10">
        <f t="shared" si="6"/>
        <v>706</v>
      </c>
      <c r="E8" s="10">
        <f t="shared" si="6"/>
        <v>747</v>
      </c>
      <c r="F8" s="10">
        <f t="shared" si="6"/>
        <v>705</v>
      </c>
      <c r="G8" s="10">
        <f t="shared" si="6"/>
        <v>721</v>
      </c>
      <c r="H8" s="10">
        <f t="shared" si="6"/>
        <v>744</v>
      </c>
      <c r="I8" s="10">
        <f t="shared" si="6"/>
        <v>717</v>
      </c>
      <c r="J8" s="51">
        <f t="shared" si="6"/>
        <v>717</v>
      </c>
      <c r="K8" s="51">
        <f t="shared" si="6"/>
        <v>717</v>
      </c>
      <c r="L8" s="51">
        <f t="shared" si="6"/>
        <v>717</v>
      </c>
      <c r="M8" s="51">
        <f t="shared" si="6"/>
        <v>717</v>
      </c>
      <c r="N8" s="51">
        <f t="shared" si="6"/>
        <v>717</v>
      </c>
    </row>
    <row r="9" spans="1:14" x14ac:dyDescent="0.3">
      <c r="A9" s="49" t="s">
        <v>140</v>
      </c>
      <c r="B9" s="50" t="str">
        <f t="shared" ref="B9:N9" si="7">+IFERROR(B8/A8-1,"nm")</f>
        <v>nm</v>
      </c>
      <c r="C9" s="50">
        <f t="shared" si="7"/>
        <v>7.0957095709570872E-2</v>
      </c>
      <c r="D9" s="50">
        <f t="shared" si="7"/>
        <v>8.7827426810477727E-2</v>
      </c>
      <c r="E9" s="50">
        <f t="shared" si="7"/>
        <v>5.8073654390934815E-2</v>
      </c>
      <c r="F9" s="50">
        <f t="shared" si="7"/>
        <v>-5.6224899598393607E-2</v>
      </c>
      <c r="G9" s="50">
        <f t="shared" si="7"/>
        <v>2.2695035460992941E-2</v>
      </c>
      <c r="H9" s="50">
        <f t="shared" si="7"/>
        <v>3.1900138696255187E-2</v>
      </c>
      <c r="I9" s="50">
        <f t="shared" si="7"/>
        <v>-3.6290322580645129E-2</v>
      </c>
      <c r="J9" s="50">
        <f t="shared" si="7"/>
        <v>0</v>
      </c>
      <c r="K9" s="50">
        <f t="shared" si="7"/>
        <v>0</v>
      </c>
      <c r="L9" s="50">
        <f t="shared" si="7"/>
        <v>0</v>
      </c>
      <c r="M9" s="50">
        <f t="shared" si="7"/>
        <v>0</v>
      </c>
      <c r="N9" s="50">
        <f t="shared" si="7"/>
        <v>0</v>
      </c>
    </row>
    <row r="10" spans="1:14" x14ac:dyDescent="0.3">
      <c r="A10" s="49" t="s">
        <v>144</v>
      </c>
      <c r="B10" s="50">
        <f t="shared" ref="B10:N10" si="8">+IFERROR(B8/B$3,"nm")</f>
        <v>1.9803274402797295E-2</v>
      </c>
      <c r="C10" s="50">
        <f t="shared" si="8"/>
        <v>2.0045712873733631E-2</v>
      </c>
      <c r="D10" s="50">
        <f t="shared" si="8"/>
        <v>2.0553129548762736E-2</v>
      </c>
      <c r="E10" s="50">
        <f t="shared" si="8"/>
        <v>2.0523669533203285E-2</v>
      </c>
      <c r="F10" s="50">
        <f t="shared" si="8"/>
        <v>1.8022854513382928E-2</v>
      </c>
      <c r="G10" s="50">
        <f t="shared" si="8"/>
        <v>1.9276528620698875E-2</v>
      </c>
      <c r="H10" s="50">
        <f t="shared" si="8"/>
        <v>1.6704836319547355E-2</v>
      </c>
      <c r="I10" s="50">
        <f t="shared" si="8"/>
        <v>1.5350032113037893E-2</v>
      </c>
      <c r="J10" s="50">
        <f t="shared" si="8"/>
        <v>1.5350032113037893E-2</v>
      </c>
      <c r="K10" s="50">
        <f t="shared" si="8"/>
        <v>1.5350032113037893E-2</v>
      </c>
      <c r="L10" s="50">
        <f t="shared" si="8"/>
        <v>1.5350032113037893E-2</v>
      </c>
      <c r="M10" s="50">
        <f t="shared" si="8"/>
        <v>1.5350032113037893E-2</v>
      </c>
      <c r="N10" s="50">
        <f t="shared" si="8"/>
        <v>1.5350032113037893E-2</v>
      </c>
    </row>
    <row r="11" spans="1:14" x14ac:dyDescent="0.3">
      <c r="A11" s="11" t="s">
        <v>145</v>
      </c>
      <c r="B11" s="10">
        <f t="shared" ref="B11:N11" si="9">B42+B73+B104+B135+B156+B191+B212</f>
        <v>4233</v>
      </c>
      <c r="C11" s="10">
        <f t="shared" si="9"/>
        <v>4642</v>
      </c>
      <c r="D11" s="10">
        <f t="shared" si="9"/>
        <v>4945</v>
      </c>
      <c r="E11" s="10">
        <f t="shared" si="9"/>
        <v>4379</v>
      </c>
      <c r="F11" s="10">
        <f t="shared" si="9"/>
        <v>4850</v>
      </c>
      <c r="G11" s="10">
        <f t="shared" si="9"/>
        <v>2976</v>
      </c>
      <c r="H11" s="10">
        <f t="shared" si="9"/>
        <v>6923</v>
      </c>
      <c r="I11" s="10">
        <f t="shared" si="9"/>
        <v>6856</v>
      </c>
      <c r="J11" s="51">
        <f t="shared" si="9"/>
        <v>6856</v>
      </c>
      <c r="K11" s="51">
        <f t="shared" si="9"/>
        <v>6856</v>
      </c>
      <c r="L11" s="51">
        <f t="shared" si="9"/>
        <v>6856</v>
      </c>
      <c r="M11" s="51">
        <f t="shared" si="9"/>
        <v>6856</v>
      </c>
      <c r="N11" s="51">
        <f t="shared" si="9"/>
        <v>6856</v>
      </c>
    </row>
    <row r="12" spans="1:14" x14ac:dyDescent="0.3">
      <c r="A12" s="49" t="s">
        <v>140</v>
      </c>
      <c r="B12" s="50" t="str">
        <f t="shared" ref="B12:N12" si="10">+IFERROR(B11/A11-1,"nm")</f>
        <v>nm</v>
      </c>
      <c r="C12" s="50">
        <f t="shared" si="10"/>
        <v>9.6621781242617555E-2</v>
      </c>
      <c r="D12" s="50">
        <f t="shared" si="10"/>
        <v>6.5273588970271357E-2</v>
      </c>
      <c r="E12" s="50">
        <f t="shared" si="10"/>
        <v>-0.11445904954499497</v>
      </c>
      <c r="F12" s="50">
        <f t="shared" si="10"/>
        <v>0.10755880337976698</v>
      </c>
      <c r="G12" s="50">
        <f t="shared" si="10"/>
        <v>-0.38639175257731961</v>
      </c>
      <c r="H12" s="50">
        <f t="shared" si="10"/>
        <v>1.32627688172043</v>
      </c>
      <c r="I12" s="50">
        <f t="shared" si="10"/>
        <v>-9.67788530983682E-3</v>
      </c>
      <c r="J12" s="50">
        <f t="shared" si="10"/>
        <v>0</v>
      </c>
      <c r="K12" s="50">
        <f t="shared" si="10"/>
        <v>0</v>
      </c>
      <c r="L12" s="50">
        <f t="shared" si="10"/>
        <v>0</v>
      </c>
      <c r="M12" s="50">
        <f t="shared" si="10"/>
        <v>0</v>
      </c>
      <c r="N12" s="50">
        <f t="shared" si="10"/>
        <v>0</v>
      </c>
    </row>
    <row r="13" spans="1:14" x14ac:dyDescent="0.3">
      <c r="A13" s="49" t="s">
        <v>142</v>
      </c>
      <c r="B13" s="50">
        <f t="shared" ref="B13:N13" si="11">+IFERROR(B11/B$3,"nm")</f>
        <v>0.13832881278389594</v>
      </c>
      <c r="C13" s="50">
        <f t="shared" si="11"/>
        <v>0.14337781072399308</v>
      </c>
      <c r="D13" s="50">
        <f t="shared" si="11"/>
        <v>0.14395924308588065</v>
      </c>
      <c r="E13" s="50">
        <f t="shared" si="11"/>
        <v>0.12031211363573921</v>
      </c>
      <c r="F13" s="50">
        <f t="shared" si="11"/>
        <v>0.12398701331901731</v>
      </c>
      <c r="G13" s="50">
        <f t="shared" si="11"/>
        <v>7.9565810229126011E-2</v>
      </c>
      <c r="H13" s="50">
        <f t="shared" si="11"/>
        <v>0.1554402981723472</v>
      </c>
      <c r="I13" s="50">
        <f t="shared" si="11"/>
        <v>0.14677799186469706</v>
      </c>
      <c r="J13" s="50">
        <f t="shared" si="11"/>
        <v>0.14677799186469706</v>
      </c>
      <c r="K13" s="50">
        <f t="shared" si="11"/>
        <v>0.14677799186469706</v>
      </c>
      <c r="L13" s="50">
        <f t="shared" si="11"/>
        <v>0.14677799186469706</v>
      </c>
      <c r="M13" s="50">
        <f t="shared" si="11"/>
        <v>0.14677799186469706</v>
      </c>
      <c r="N13" s="50">
        <f t="shared" si="11"/>
        <v>0.14677799186469706</v>
      </c>
    </row>
    <row r="14" spans="1:14" x14ac:dyDescent="0.3">
      <c r="A14" s="11" t="s">
        <v>146</v>
      </c>
      <c r="B14" s="10">
        <f t="shared" ref="B14:I14" si="12">B45+B76+B107+B138+B159+B194+B215+B224</f>
        <v>963</v>
      </c>
      <c r="C14" s="10">
        <f t="shared" si="12"/>
        <v>1143</v>
      </c>
      <c r="D14" s="10">
        <f t="shared" si="12"/>
        <v>1105</v>
      </c>
      <c r="E14" s="10">
        <f t="shared" si="12"/>
        <v>1028</v>
      </c>
      <c r="F14" s="10">
        <f t="shared" si="12"/>
        <v>1119</v>
      </c>
      <c r="G14" s="10">
        <f t="shared" si="12"/>
        <v>1086</v>
      </c>
      <c r="H14" s="10">
        <f t="shared" si="12"/>
        <v>695</v>
      </c>
      <c r="I14" s="10">
        <f t="shared" si="12"/>
        <v>758</v>
      </c>
      <c r="J14" s="51">
        <f>J45+J76+J107+J138+J159+J194+J215</f>
        <v>758</v>
      </c>
      <c r="K14" s="51">
        <f>K45+K76+K107+K138+K159+K194+K215</f>
        <v>758</v>
      </c>
      <c r="L14" s="51">
        <f>L45+L76+L107+L138+L159+L194+L215</f>
        <v>758</v>
      </c>
      <c r="M14" s="51">
        <f>M45+M76+M107+M138+M159+M194+M215</f>
        <v>758</v>
      </c>
      <c r="N14" s="51">
        <f>N45+N76+N107+N138+N159+N194+N215</f>
        <v>758</v>
      </c>
    </row>
    <row r="15" spans="1:14" x14ac:dyDescent="0.3">
      <c r="A15" s="49" t="s">
        <v>140</v>
      </c>
      <c r="B15" s="50" t="str">
        <f t="shared" ref="B15:N15" si="13">+IFERROR(B14/A14-1,"nm")</f>
        <v>nm</v>
      </c>
      <c r="C15" s="50">
        <f t="shared" si="13"/>
        <v>0.18691588785046731</v>
      </c>
      <c r="D15" s="50">
        <f t="shared" si="13"/>
        <v>-3.3245844269466307E-2</v>
      </c>
      <c r="E15" s="50">
        <f t="shared" si="13"/>
        <v>-6.9683257918552011E-2</v>
      </c>
      <c r="F15" s="50">
        <f t="shared" si="13"/>
        <v>8.8521400778210024E-2</v>
      </c>
      <c r="G15" s="50">
        <f t="shared" si="13"/>
        <v>-2.9490616621983934E-2</v>
      </c>
      <c r="H15" s="50">
        <f t="shared" si="13"/>
        <v>-0.36003683241252304</v>
      </c>
      <c r="I15" s="50">
        <f t="shared" si="13"/>
        <v>9.0647482014388547E-2</v>
      </c>
      <c r="J15" s="50">
        <f t="shared" si="13"/>
        <v>0</v>
      </c>
      <c r="K15" s="50">
        <f t="shared" si="13"/>
        <v>0</v>
      </c>
      <c r="L15" s="50">
        <f t="shared" si="13"/>
        <v>0</v>
      </c>
      <c r="M15" s="50">
        <f t="shared" si="13"/>
        <v>0</v>
      </c>
      <c r="N15" s="50">
        <f t="shared" si="13"/>
        <v>0</v>
      </c>
    </row>
    <row r="16" spans="1:14" x14ac:dyDescent="0.3">
      <c r="A16" s="49" t="s">
        <v>144</v>
      </c>
      <c r="B16" s="50">
        <f t="shared" ref="B16:N16" si="14">+IFERROR(B14/B$3,"nm")</f>
        <v>3.146955981830659E-2</v>
      </c>
      <c r="C16" s="50">
        <f t="shared" si="14"/>
        <v>3.5303928836174947E-2</v>
      </c>
      <c r="D16" s="50">
        <f t="shared" si="14"/>
        <v>3.2168850072780204E-2</v>
      </c>
      <c r="E16" s="50">
        <f t="shared" si="14"/>
        <v>2.8244086051048164E-2</v>
      </c>
      <c r="F16" s="50">
        <f t="shared" si="14"/>
        <v>2.8606488227624818E-2</v>
      </c>
      <c r="G16" s="50">
        <f t="shared" si="14"/>
        <v>2.9035104136031869E-2</v>
      </c>
      <c r="H16" s="50">
        <f t="shared" si="14"/>
        <v>1.5604652207104046E-2</v>
      </c>
      <c r="I16" s="50">
        <f t="shared" si="14"/>
        <v>1.6227788482123744E-2</v>
      </c>
      <c r="J16" s="50">
        <f t="shared" si="14"/>
        <v>1.6227788482123744E-2</v>
      </c>
      <c r="K16" s="50">
        <f t="shared" si="14"/>
        <v>1.6227788482123744E-2</v>
      </c>
      <c r="L16" s="50">
        <f t="shared" si="14"/>
        <v>1.6227788482123744E-2</v>
      </c>
      <c r="M16" s="50">
        <f t="shared" si="14"/>
        <v>1.6227788482123744E-2</v>
      </c>
      <c r="N16" s="50">
        <f t="shared" si="14"/>
        <v>1.6227788482123744E-2</v>
      </c>
    </row>
    <row r="17" spans="1:14" x14ac:dyDescent="0.3">
      <c r="A17" s="11" t="s">
        <v>147</v>
      </c>
      <c r="B17" s="10">
        <f t="shared" ref="B17:N17" si="15">B48+B79+B110+B141+B162+B197+B218</f>
        <v>2825</v>
      </c>
      <c r="C17" s="10">
        <f t="shared" si="15"/>
        <v>3313</v>
      </c>
      <c r="D17" s="10">
        <f t="shared" si="15"/>
        <v>3774</v>
      </c>
      <c r="E17" s="10">
        <f t="shared" si="15"/>
        <v>4230</v>
      </c>
      <c r="F17" s="10">
        <f t="shared" si="15"/>
        <v>4518</v>
      </c>
      <c r="G17" s="10">
        <f t="shared" si="15"/>
        <v>4650</v>
      </c>
      <c r="H17" s="10">
        <f t="shared" si="15"/>
        <v>4663</v>
      </c>
      <c r="I17" s="10">
        <f t="shared" si="15"/>
        <v>4566</v>
      </c>
      <c r="J17" s="51">
        <f t="shared" si="15"/>
        <v>4566</v>
      </c>
      <c r="K17" s="51">
        <f t="shared" si="15"/>
        <v>4566</v>
      </c>
      <c r="L17" s="51">
        <f t="shared" si="15"/>
        <v>4566</v>
      </c>
      <c r="M17" s="51">
        <f t="shared" si="15"/>
        <v>4566</v>
      </c>
      <c r="N17" s="51">
        <f t="shared" si="15"/>
        <v>4566</v>
      </c>
    </row>
    <row r="18" spans="1:14" x14ac:dyDescent="0.3">
      <c r="A18" s="49" t="s">
        <v>140</v>
      </c>
      <c r="B18" s="50" t="str">
        <f t="shared" ref="B18:N18" si="16">+IFERROR(B17/A17-1,"nm")</f>
        <v>nm</v>
      </c>
      <c r="C18" s="50">
        <f t="shared" si="16"/>
        <v>0.17274336283185843</v>
      </c>
      <c r="D18" s="50">
        <f t="shared" si="16"/>
        <v>0.13914880772713545</v>
      </c>
      <c r="E18" s="50">
        <f t="shared" si="16"/>
        <v>0.12082670906200321</v>
      </c>
      <c r="F18" s="50">
        <f t="shared" si="16"/>
        <v>6.8085106382978822E-2</v>
      </c>
      <c r="G18" s="50">
        <f t="shared" si="16"/>
        <v>2.921646746347939E-2</v>
      </c>
      <c r="H18" s="50">
        <f t="shared" si="16"/>
        <v>2.7956989247310826E-3</v>
      </c>
      <c r="I18" s="50">
        <f t="shared" si="16"/>
        <v>-2.08020587604546E-2</v>
      </c>
      <c r="J18" s="50">
        <f t="shared" si="16"/>
        <v>0</v>
      </c>
      <c r="K18" s="50">
        <f t="shared" si="16"/>
        <v>0</v>
      </c>
      <c r="L18" s="50">
        <f t="shared" si="16"/>
        <v>0</v>
      </c>
      <c r="M18" s="50">
        <f t="shared" si="16"/>
        <v>0</v>
      </c>
      <c r="N18" s="50">
        <f t="shared" si="16"/>
        <v>0</v>
      </c>
    </row>
    <row r="19" spans="1:14" x14ac:dyDescent="0.3">
      <c r="A19" s="49" t="s">
        <v>144</v>
      </c>
      <c r="B19" s="50">
        <f t="shared" ref="B19:N19" si="17">+IFERROR(B17/B$3,"nm")</f>
        <v>9.2317244534492332E-2</v>
      </c>
      <c r="C19" s="50">
        <f t="shared" si="17"/>
        <v>0.10232888559426735</v>
      </c>
      <c r="D19" s="50">
        <f t="shared" si="17"/>
        <v>0.10986899563318778</v>
      </c>
      <c r="E19" s="50">
        <f t="shared" si="17"/>
        <v>0.11621836964584993</v>
      </c>
      <c r="F19" s="50">
        <f t="shared" si="17"/>
        <v>0.11549965488150932</v>
      </c>
      <c r="G19" s="50">
        <f t="shared" si="17"/>
        <v>0.12432157848300938</v>
      </c>
      <c r="H19" s="50">
        <f t="shared" si="17"/>
        <v>0.10469711257802326</v>
      </c>
      <c r="I19" s="50">
        <f t="shared" si="17"/>
        <v>9.7752087347463074E-2</v>
      </c>
      <c r="J19" s="50">
        <f t="shared" si="17"/>
        <v>9.7752087347463074E-2</v>
      </c>
      <c r="K19" s="50">
        <f t="shared" si="17"/>
        <v>9.7752087347463074E-2</v>
      </c>
      <c r="L19" s="50">
        <f t="shared" si="17"/>
        <v>9.7752087347463074E-2</v>
      </c>
      <c r="M19" s="50">
        <f t="shared" si="17"/>
        <v>9.7752087347463074E-2</v>
      </c>
      <c r="N19" s="50">
        <f t="shared" si="17"/>
        <v>9.7752087347463074E-2</v>
      </c>
    </row>
    <row r="20" spans="1:14" x14ac:dyDescent="0.3">
      <c r="A20" s="52" t="str">
        <f>+Historicals!A110</f>
        <v>North America</v>
      </c>
      <c r="B20" s="53"/>
      <c r="C20" s="53"/>
      <c r="D20" s="53"/>
      <c r="E20" s="53"/>
      <c r="F20" s="53"/>
      <c r="G20" s="53"/>
      <c r="H20" s="53"/>
      <c r="I20" s="53"/>
      <c r="J20" s="47"/>
      <c r="K20" s="47"/>
      <c r="L20" s="47"/>
      <c r="M20" s="47"/>
      <c r="N20" s="47"/>
    </row>
    <row r="21" spans="1:14" x14ac:dyDescent="0.3">
      <c r="A21" s="11" t="s">
        <v>148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4" x14ac:dyDescent="0.3">
      <c r="A22" s="54" t="s">
        <v>140</v>
      </c>
      <c r="B22" s="50" t="str">
        <f t="shared" ref="B22:N22" si="18">+IFERROR(B21/A21-1,"nm")</f>
        <v>nm</v>
      </c>
      <c r="C22" s="50">
        <f t="shared" si="18"/>
        <v>7.4526928675400228E-2</v>
      </c>
      <c r="D22" s="50">
        <f t="shared" si="18"/>
        <v>3.0615009482525046E-2</v>
      </c>
      <c r="E22" s="50">
        <f t="shared" si="18"/>
        <v>-2.372502628811779E-2</v>
      </c>
      <c r="F22" s="50">
        <f t="shared" si="18"/>
        <v>7.0481319421070276E-2</v>
      </c>
      <c r="G22" s="50">
        <f t="shared" si="18"/>
        <v>-8.9171173437303519E-2</v>
      </c>
      <c r="H22" s="50">
        <f t="shared" si="18"/>
        <v>0.18606738470035911</v>
      </c>
      <c r="I22" s="50">
        <f t="shared" si="18"/>
        <v>6.8339251411607238E-2</v>
      </c>
      <c r="J22" s="50">
        <f t="shared" si="18"/>
        <v>0</v>
      </c>
      <c r="K22" s="50">
        <f t="shared" si="18"/>
        <v>0</v>
      </c>
      <c r="L22" s="50">
        <f t="shared" si="18"/>
        <v>0</v>
      </c>
      <c r="M22" s="50">
        <f t="shared" si="18"/>
        <v>0</v>
      </c>
      <c r="N22" s="50">
        <f t="shared" si="18"/>
        <v>0</v>
      </c>
    </row>
    <row r="23" spans="1:14" x14ac:dyDescent="0.3">
      <c r="A23" s="55" t="s">
        <v>112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>
        <f>+I23*(1+J24)</f>
        <v>12228</v>
      </c>
      <c r="K23" s="11">
        <f>+J23*(1+K24)</f>
        <v>12228</v>
      </c>
      <c r="L23" s="11">
        <f>+K23*(1+L24)</f>
        <v>12228</v>
      </c>
      <c r="M23" s="11">
        <f>+L23*(1+M24)</f>
        <v>12228</v>
      </c>
      <c r="N23" s="11">
        <f>+M23*(1+N24)</f>
        <v>12228</v>
      </c>
    </row>
    <row r="24" spans="1:14" x14ac:dyDescent="0.3">
      <c r="A24" s="54" t="s">
        <v>140</v>
      </c>
      <c r="B24" s="50" t="str">
        <f t="shared" ref="B24:I24" si="19">+IFERROR(B23/A23-1,"nm")</f>
        <v>nm</v>
      </c>
      <c r="C24" s="50">
        <f t="shared" si="19"/>
        <v>9.3228309428638578E-2</v>
      </c>
      <c r="D24" s="50">
        <f t="shared" si="19"/>
        <v>4.1402301322722934E-2</v>
      </c>
      <c r="E24" s="50">
        <f t="shared" si="19"/>
        <v>-3.7381247418422192E-2</v>
      </c>
      <c r="F24" s="50">
        <f t="shared" si="19"/>
        <v>7.755846384895948E-2</v>
      </c>
      <c r="G24" s="50">
        <f t="shared" si="19"/>
        <v>-7.1279243404678949E-2</v>
      </c>
      <c r="H24" s="50">
        <f t="shared" si="19"/>
        <v>0.24815092721620746</v>
      </c>
      <c r="I24" s="50">
        <f t="shared" si="19"/>
        <v>5.0154586052902683E-2</v>
      </c>
      <c r="J24" s="50">
        <f>+J25+J26</f>
        <v>0</v>
      </c>
      <c r="K24" s="50">
        <f>+K25+K26</f>
        <v>0</v>
      </c>
      <c r="L24" s="50">
        <f>+L25+L26</f>
        <v>0</v>
      </c>
      <c r="M24" s="50">
        <f>+M25+M26</f>
        <v>0</v>
      </c>
      <c r="N24" s="50">
        <f>+N25+N26</f>
        <v>0</v>
      </c>
    </row>
    <row r="25" spans="1:14" x14ac:dyDescent="0.3">
      <c r="A25" s="54" t="s">
        <v>149</v>
      </c>
      <c r="B25" s="50">
        <f>+Historicals!B184</f>
        <v>0.12</v>
      </c>
      <c r="C25" s="50">
        <f>+Historicals!C184</f>
        <v>0.09</v>
      </c>
      <c r="D25" s="50">
        <f>+Historicals!D184</f>
        <v>0.04</v>
      </c>
      <c r="E25" s="50">
        <f>+Historicals!E184</f>
        <v>-0.04</v>
      </c>
      <c r="F25" s="50">
        <f>+Historicals!F184</f>
        <v>0.08</v>
      </c>
      <c r="G25" s="50">
        <f>+Historicals!G184</f>
        <v>-7.0000000000000007E-2</v>
      </c>
      <c r="H25" s="50">
        <f>+Historicals!H184</f>
        <v>0.25</v>
      </c>
      <c r="I25" s="50">
        <f>+Historicals!I184</f>
        <v>0.05</v>
      </c>
      <c r="J25" s="56">
        <v>0</v>
      </c>
      <c r="K25" s="56">
        <f t="shared" ref="K25:N26" si="20">+J25</f>
        <v>0</v>
      </c>
      <c r="L25" s="56">
        <f t="shared" si="20"/>
        <v>0</v>
      </c>
      <c r="M25" s="56">
        <f t="shared" si="20"/>
        <v>0</v>
      </c>
      <c r="N25" s="56">
        <f t="shared" si="20"/>
        <v>0</v>
      </c>
    </row>
    <row r="26" spans="1:14" x14ac:dyDescent="0.3">
      <c r="A26" s="54" t="s">
        <v>150</v>
      </c>
      <c r="B26" s="50" t="str">
        <f t="shared" ref="B26:I26" si="21">+IFERROR(B24-B25,"nm")</f>
        <v>nm</v>
      </c>
      <c r="C26" s="50">
        <f t="shared" si="21"/>
        <v>3.2283094286385816E-3</v>
      </c>
      <c r="D26" s="50">
        <f t="shared" si="21"/>
        <v>1.4023013227229333E-3</v>
      </c>
      <c r="E26" s="50">
        <f t="shared" si="21"/>
        <v>2.6187525815778087E-3</v>
      </c>
      <c r="F26" s="50">
        <f t="shared" si="21"/>
        <v>-2.4415361510405215E-3</v>
      </c>
      <c r="G26" s="50">
        <f t="shared" si="21"/>
        <v>-1.2792434046789425E-3</v>
      </c>
      <c r="H26" s="50">
        <f t="shared" si="21"/>
        <v>-1.849072783792538E-3</v>
      </c>
      <c r="I26" s="50">
        <f t="shared" si="21"/>
        <v>1.5458605290268046E-4</v>
      </c>
      <c r="J26" s="56">
        <v>0</v>
      </c>
      <c r="K26" s="56">
        <f t="shared" si="20"/>
        <v>0</v>
      </c>
      <c r="L26" s="56">
        <f t="shared" si="20"/>
        <v>0</v>
      </c>
      <c r="M26" s="56">
        <f t="shared" si="20"/>
        <v>0</v>
      </c>
      <c r="N26" s="56">
        <f t="shared" si="20"/>
        <v>0</v>
      </c>
    </row>
    <row r="27" spans="1:14" x14ac:dyDescent="0.3">
      <c r="A27" s="55" t="s">
        <v>113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>
        <f>+I27*(1+J28)</f>
        <v>5492</v>
      </c>
      <c r="K27" s="11">
        <f>+J27*(1+K28)</f>
        <v>5492</v>
      </c>
      <c r="L27" s="11">
        <f>+K27*(1+L28)</f>
        <v>5492</v>
      </c>
      <c r="M27" s="11">
        <f>+L27*(1+M28)</f>
        <v>5492</v>
      </c>
      <c r="N27" s="11">
        <f>+M27*(1+N28)</f>
        <v>5492</v>
      </c>
    </row>
    <row r="28" spans="1:14" x14ac:dyDescent="0.3">
      <c r="A28" s="54" t="s">
        <v>140</v>
      </c>
      <c r="B28" s="50" t="str">
        <f t="shared" ref="B28:I28" si="22">+IFERROR(B27/A27-1,"nm")</f>
        <v>nm</v>
      </c>
      <c r="C28" s="50">
        <f t="shared" si="22"/>
        <v>7.6190476190476142E-2</v>
      </c>
      <c r="D28" s="50">
        <f t="shared" si="22"/>
        <v>2.9498525073746285E-2</v>
      </c>
      <c r="E28" s="50">
        <f t="shared" si="22"/>
        <v>1.0642652476463343E-2</v>
      </c>
      <c r="F28" s="50">
        <f t="shared" si="22"/>
        <v>6.5208586472256025E-2</v>
      </c>
      <c r="G28" s="50">
        <f t="shared" si="22"/>
        <v>-0.11806083650190113</v>
      </c>
      <c r="H28" s="50">
        <f t="shared" si="22"/>
        <v>8.3854278939426541E-2</v>
      </c>
      <c r="I28" s="50">
        <f t="shared" si="22"/>
        <v>9.2283214001591007E-2</v>
      </c>
      <c r="J28" s="50">
        <f>+J29+J30</f>
        <v>0</v>
      </c>
      <c r="K28" s="50">
        <f>+K29+K30</f>
        <v>0</v>
      </c>
      <c r="L28" s="50">
        <f>+L29+L30</f>
        <v>0</v>
      </c>
      <c r="M28" s="50">
        <f>+M29+M30</f>
        <v>0</v>
      </c>
      <c r="N28" s="50">
        <f>+N29+N30</f>
        <v>0</v>
      </c>
    </row>
    <row r="29" spans="1:14" x14ac:dyDescent="0.3">
      <c r="A29" s="54" t="s">
        <v>149</v>
      </c>
      <c r="B29" s="50">
        <f>+Historicals!B188</f>
        <v>0.24</v>
      </c>
      <c r="C29" s="50">
        <f>+Historicals!C188</f>
        <v>0.16</v>
      </c>
      <c r="D29" s="50">
        <f>+Historicals!D188</f>
        <v>0.08</v>
      </c>
      <c r="E29" s="50">
        <f>+Historicals!E188</f>
        <v>0.06</v>
      </c>
      <c r="F29" s="50">
        <f>+Historicals!F188</f>
        <v>0.12</v>
      </c>
      <c r="G29" s="50">
        <f>+Historicals!G188</f>
        <v>-0.03</v>
      </c>
      <c r="H29" s="50">
        <f>+Historicals!H188</f>
        <v>0.19</v>
      </c>
      <c r="I29" s="50">
        <f>+Historicals!I188</f>
        <v>0.09</v>
      </c>
      <c r="J29" s="56">
        <v>0</v>
      </c>
      <c r="K29" s="56">
        <f t="shared" ref="K29:N30" si="23">+J29</f>
        <v>0</v>
      </c>
      <c r="L29" s="56">
        <f t="shared" si="23"/>
        <v>0</v>
      </c>
      <c r="M29" s="56">
        <f t="shared" si="23"/>
        <v>0</v>
      </c>
      <c r="N29" s="56">
        <f t="shared" si="23"/>
        <v>0</v>
      </c>
    </row>
    <row r="30" spans="1:14" x14ac:dyDescent="0.3">
      <c r="A30" s="54" t="s">
        <v>150</v>
      </c>
      <c r="B30" s="50" t="str">
        <f t="shared" ref="B30:I30" si="24">+IFERROR(B28-B29,"nm")</f>
        <v>nm</v>
      </c>
      <c r="C30" s="50">
        <f t="shared" si="24"/>
        <v>-8.3809523809523861E-2</v>
      </c>
      <c r="D30" s="50">
        <f t="shared" si="24"/>
        <v>-5.0501474926253717E-2</v>
      </c>
      <c r="E30" s="50">
        <f t="shared" si="24"/>
        <v>-4.9357347523536654E-2</v>
      </c>
      <c r="F30" s="50">
        <f t="shared" si="24"/>
        <v>-5.4791413527743971E-2</v>
      </c>
      <c r="G30" s="50">
        <f t="shared" si="24"/>
        <v>-8.8060836501901135E-2</v>
      </c>
      <c r="H30" s="50">
        <f t="shared" si="24"/>
        <v>-0.10614572106057346</v>
      </c>
      <c r="I30" s="50">
        <f t="shared" si="24"/>
        <v>2.2832140015910107E-3</v>
      </c>
      <c r="J30" s="56">
        <v>0</v>
      </c>
      <c r="K30" s="56">
        <f t="shared" si="23"/>
        <v>0</v>
      </c>
      <c r="L30" s="56">
        <f t="shared" si="23"/>
        <v>0</v>
      </c>
      <c r="M30" s="56">
        <f t="shared" si="23"/>
        <v>0</v>
      </c>
      <c r="N30" s="56">
        <f t="shared" si="23"/>
        <v>0</v>
      </c>
    </row>
    <row r="31" spans="1:14" x14ac:dyDescent="0.3">
      <c r="A31" s="55" t="s">
        <v>114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>
        <f>+I31*(1+J32)</f>
        <v>633</v>
      </c>
      <c r="K31" s="11">
        <f>+J31*(1+K32)</f>
        <v>633</v>
      </c>
      <c r="L31" s="11">
        <f>+K31*(1+L32)</f>
        <v>633</v>
      </c>
      <c r="M31" s="11">
        <f>+L31*(1+M32)</f>
        <v>633</v>
      </c>
      <c r="N31" s="11">
        <f>+M31*(1+N32)</f>
        <v>633</v>
      </c>
    </row>
    <row r="32" spans="1:14" x14ac:dyDescent="0.3">
      <c r="A32" s="54" t="s">
        <v>140</v>
      </c>
      <c r="B32" s="50" t="str">
        <f t="shared" ref="B32:I32" si="25">+IFERROR(B31/A31-1,"nm")</f>
        <v>nm</v>
      </c>
      <c r="C32" s="50">
        <f t="shared" si="25"/>
        <v>-0.12742718446601942</v>
      </c>
      <c r="D32" s="50">
        <f t="shared" si="25"/>
        <v>-0.10152990264255912</v>
      </c>
      <c r="E32" s="50">
        <f t="shared" si="25"/>
        <v>-7.8947368421052655E-2</v>
      </c>
      <c r="F32" s="50">
        <f t="shared" si="25"/>
        <v>3.3613445378151141E-3</v>
      </c>
      <c r="G32" s="50">
        <f t="shared" si="25"/>
        <v>-0.13567839195979903</v>
      </c>
      <c r="H32" s="50">
        <f t="shared" si="25"/>
        <v>-1.744186046511631E-2</v>
      </c>
      <c r="I32" s="50">
        <f t="shared" si="25"/>
        <v>0.24852071005917153</v>
      </c>
      <c r="J32" s="50">
        <f>+J33+J34</f>
        <v>0</v>
      </c>
      <c r="K32" s="50">
        <f>+K33+K34</f>
        <v>0</v>
      </c>
      <c r="L32" s="50">
        <f>+L33+L34</f>
        <v>0</v>
      </c>
      <c r="M32" s="50">
        <f>+M33+M34</f>
        <v>0</v>
      </c>
      <c r="N32" s="50">
        <f>+N33+N34</f>
        <v>0</v>
      </c>
    </row>
    <row r="33" spans="1:14" x14ac:dyDescent="0.3">
      <c r="A33" s="54" t="s">
        <v>149</v>
      </c>
      <c r="B33" s="50">
        <f>+Historicals!B186</f>
        <v>0.12</v>
      </c>
      <c r="C33" s="50">
        <f>+Historicals!C186</f>
        <v>-0.13</v>
      </c>
      <c r="D33" s="50">
        <f>+Historicals!D186</f>
        <v>-0.1</v>
      </c>
      <c r="E33" s="50">
        <f>+Historicals!E186</f>
        <v>-0.08</v>
      </c>
      <c r="F33" s="50">
        <f>+Historicals!F186</f>
        <v>0</v>
      </c>
      <c r="G33" s="50">
        <f>+Historicals!G186</f>
        <v>-0.14000000000000001</v>
      </c>
      <c r="H33" s="50">
        <f>+Historicals!H186</f>
        <v>-0.02</v>
      </c>
      <c r="I33" s="50">
        <f>+Historicals!I186</f>
        <v>0.25</v>
      </c>
      <c r="J33" s="56">
        <v>0</v>
      </c>
      <c r="K33" s="56">
        <f t="shared" ref="K33:N34" si="26">+J33</f>
        <v>0</v>
      </c>
      <c r="L33" s="56">
        <f t="shared" si="26"/>
        <v>0</v>
      </c>
      <c r="M33" s="56">
        <f t="shared" si="26"/>
        <v>0</v>
      </c>
      <c r="N33" s="56">
        <f t="shared" si="26"/>
        <v>0</v>
      </c>
    </row>
    <row r="34" spans="1:14" x14ac:dyDescent="0.3">
      <c r="A34" s="54" t="s">
        <v>150</v>
      </c>
      <c r="B34" s="50" t="str">
        <f t="shared" ref="B34:I34" si="27">+IFERROR(B32-B33,"nm")</f>
        <v>nm</v>
      </c>
      <c r="C34" s="50">
        <f t="shared" si="27"/>
        <v>2.572815533980588E-3</v>
      </c>
      <c r="D34" s="50">
        <f t="shared" si="27"/>
        <v>-1.5299026425591167E-3</v>
      </c>
      <c r="E34" s="50">
        <f t="shared" si="27"/>
        <v>1.0526315789473467E-3</v>
      </c>
      <c r="F34" s="50">
        <f t="shared" si="27"/>
        <v>3.3613445378151141E-3</v>
      </c>
      <c r="G34" s="50">
        <f t="shared" si="27"/>
        <v>4.321608040200986E-3</v>
      </c>
      <c r="H34" s="50">
        <f t="shared" si="27"/>
        <v>2.5581395348836904E-3</v>
      </c>
      <c r="I34" s="50">
        <f t="shared" si="27"/>
        <v>-1.4792899408284654E-3</v>
      </c>
      <c r="J34" s="56">
        <v>0</v>
      </c>
      <c r="K34" s="56">
        <f t="shared" si="26"/>
        <v>0</v>
      </c>
      <c r="L34" s="56">
        <f t="shared" si="26"/>
        <v>0</v>
      </c>
      <c r="M34" s="56">
        <f t="shared" si="26"/>
        <v>0</v>
      </c>
      <c r="N34" s="56">
        <f t="shared" si="26"/>
        <v>0</v>
      </c>
    </row>
    <row r="35" spans="1:14" x14ac:dyDescent="0.3">
      <c r="A35" s="11" t="s">
        <v>141</v>
      </c>
      <c r="B35" s="57">
        <f t="shared" ref="B35:I35" si="28">+B42+B38</f>
        <v>3766</v>
      </c>
      <c r="C35" s="57">
        <f t="shared" si="28"/>
        <v>3896</v>
      </c>
      <c r="D35" s="57">
        <f t="shared" si="28"/>
        <v>4015</v>
      </c>
      <c r="E35" s="57">
        <f t="shared" si="28"/>
        <v>3760</v>
      </c>
      <c r="F35" s="57">
        <f t="shared" si="28"/>
        <v>4074</v>
      </c>
      <c r="G35" s="57">
        <f t="shared" si="28"/>
        <v>3047</v>
      </c>
      <c r="H35" s="57">
        <f t="shared" si="28"/>
        <v>5219</v>
      </c>
      <c r="I35" s="57">
        <f t="shared" si="28"/>
        <v>5238</v>
      </c>
      <c r="J35" s="57">
        <f>+J21*J37</f>
        <v>5238</v>
      </c>
      <c r="K35" s="57">
        <f>+K21*K37</f>
        <v>5238</v>
      </c>
      <c r="L35" s="57">
        <f>+L21*L37</f>
        <v>5238</v>
      </c>
      <c r="M35" s="57">
        <f>+M21*M37</f>
        <v>5238</v>
      </c>
      <c r="N35" s="57">
        <f>+N21*N37</f>
        <v>5238</v>
      </c>
    </row>
    <row r="36" spans="1:14" x14ac:dyDescent="0.3">
      <c r="A36" s="49" t="s">
        <v>140</v>
      </c>
      <c r="B36" s="50" t="str">
        <f t="shared" ref="B36:N36" si="29">+IFERROR(B35/A35-1,"nm")</f>
        <v>nm</v>
      </c>
      <c r="C36" s="50">
        <f t="shared" si="29"/>
        <v>3.4519383961763239E-2</v>
      </c>
      <c r="D36" s="50">
        <f t="shared" si="29"/>
        <v>3.0544147843942548E-2</v>
      </c>
      <c r="E36" s="50">
        <f t="shared" si="29"/>
        <v>-6.3511830635118338E-2</v>
      </c>
      <c r="F36" s="50">
        <f t="shared" si="29"/>
        <v>8.3510638297872308E-2</v>
      </c>
      <c r="G36" s="50">
        <f t="shared" si="29"/>
        <v>-0.25208640157093765</v>
      </c>
      <c r="H36" s="50">
        <f t="shared" si="29"/>
        <v>0.71283229405973092</v>
      </c>
      <c r="I36" s="50">
        <f t="shared" si="29"/>
        <v>3.6405441655489312E-3</v>
      </c>
      <c r="J36" s="50">
        <f t="shared" si="29"/>
        <v>0</v>
      </c>
      <c r="K36" s="50">
        <f t="shared" si="29"/>
        <v>0</v>
      </c>
      <c r="L36" s="50">
        <f t="shared" si="29"/>
        <v>0</v>
      </c>
      <c r="M36" s="50">
        <f t="shared" si="29"/>
        <v>0</v>
      </c>
      <c r="N36" s="50">
        <f t="shared" si="29"/>
        <v>0</v>
      </c>
    </row>
    <row r="37" spans="1:14" x14ac:dyDescent="0.3">
      <c r="A37" s="49" t="s">
        <v>142</v>
      </c>
      <c r="B37" s="50">
        <f t="shared" ref="B37:I37" si="30">+IFERROR(B35/B$21,"nm")</f>
        <v>0.27409024745269289</v>
      </c>
      <c r="C37" s="50">
        <f t="shared" si="30"/>
        <v>0.26388512598211866</v>
      </c>
      <c r="D37" s="50">
        <f t="shared" si="30"/>
        <v>0.26386698212407994</v>
      </c>
      <c r="E37" s="50">
        <f t="shared" si="30"/>
        <v>0.25311342982160889</v>
      </c>
      <c r="F37" s="50">
        <f t="shared" si="30"/>
        <v>0.25619418941013711</v>
      </c>
      <c r="G37" s="50">
        <f t="shared" si="30"/>
        <v>0.2103700635183651</v>
      </c>
      <c r="H37" s="50">
        <f t="shared" si="30"/>
        <v>0.30380115256999823</v>
      </c>
      <c r="I37" s="50">
        <f t="shared" si="30"/>
        <v>0.28540293140086087</v>
      </c>
      <c r="J37" s="56">
        <f>+I37</f>
        <v>0.28540293140086087</v>
      </c>
      <c r="K37" s="56">
        <f>+J37</f>
        <v>0.28540293140086087</v>
      </c>
      <c r="L37" s="56">
        <f>+K37</f>
        <v>0.28540293140086087</v>
      </c>
      <c r="M37" s="56">
        <f>+L37</f>
        <v>0.28540293140086087</v>
      </c>
      <c r="N37" s="56">
        <f>+M37</f>
        <v>0.28540293140086087</v>
      </c>
    </row>
    <row r="38" spans="1:14" x14ac:dyDescent="0.3">
      <c r="A38" s="11" t="s">
        <v>143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7">
        <f>+J41*J48</f>
        <v>124.00000000000001</v>
      </c>
      <c r="K38" s="57">
        <f>+K41*K48</f>
        <v>124.00000000000001</v>
      </c>
      <c r="L38" s="57">
        <f>+L41*L48</f>
        <v>124.00000000000001</v>
      </c>
      <c r="M38" s="57">
        <f>+M41*M48</f>
        <v>124.00000000000001</v>
      </c>
      <c r="N38" s="57">
        <f>+N41*N48</f>
        <v>124.00000000000001</v>
      </c>
    </row>
    <row r="39" spans="1:14" x14ac:dyDescent="0.3">
      <c r="A39" s="49" t="s">
        <v>140</v>
      </c>
      <c r="B39" s="50" t="str">
        <f t="shared" ref="B39:N39" si="31">+IFERROR(B38/A38-1,"nm")</f>
        <v>nm</v>
      </c>
      <c r="C39" s="50">
        <f t="shared" si="31"/>
        <v>9.9173553719008156E-2</v>
      </c>
      <c r="D39" s="50">
        <f t="shared" si="31"/>
        <v>5.2631578947368363E-2</v>
      </c>
      <c r="E39" s="50">
        <f t="shared" si="31"/>
        <v>0.14285714285714279</v>
      </c>
      <c r="F39" s="50">
        <f t="shared" si="31"/>
        <v>-6.8749999999999978E-2</v>
      </c>
      <c r="G39" s="50">
        <f t="shared" si="31"/>
        <v>-6.7114093959731447E-3</v>
      </c>
      <c r="H39" s="50">
        <f t="shared" si="31"/>
        <v>-0.1216216216216216</v>
      </c>
      <c r="I39" s="50">
        <f t="shared" si="31"/>
        <v>-4.6153846153846101E-2</v>
      </c>
      <c r="J39" s="50">
        <f t="shared" si="31"/>
        <v>2.2204460492503131E-16</v>
      </c>
      <c r="K39" s="50">
        <f t="shared" si="31"/>
        <v>0</v>
      </c>
      <c r="L39" s="50">
        <f t="shared" si="31"/>
        <v>0</v>
      </c>
      <c r="M39" s="50">
        <f t="shared" si="31"/>
        <v>0</v>
      </c>
      <c r="N39" s="50">
        <f t="shared" si="31"/>
        <v>0</v>
      </c>
    </row>
    <row r="40" spans="1:14" x14ac:dyDescent="0.3">
      <c r="A40" s="49" t="s">
        <v>144</v>
      </c>
      <c r="B40" s="50">
        <f t="shared" ref="B40:N40" si="32">+IFERROR(B38/B$21,"nm")</f>
        <v>8.8064046579330417E-3</v>
      </c>
      <c r="C40" s="50">
        <f t="shared" si="32"/>
        <v>9.0083988079111346E-3</v>
      </c>
      <c r="D40" s="50">
        <f t="shared" si="32"/>
        <v>9.2008412197686646E-3</v>
      </c>
      <c r="E40" s="50">
        <f t="shared" si="32"/>
        <v>1.0770784247728038E-2</v>
      </c>
      <c r="F40" s="50">
        <f t="shared" si="32"/>
        <v>9.3698905798012821E-3</v>
      </c>
      <c r="G40" s="50">
        <f t="shared" si="32"/>
        <v>1.0218171775752554E-2</v>
      </c>
      <c r="H40" s="50">
        <f t="shared" si="32"/>
        <v>7.5673787764130628E-3</v>
      </c>
      <c r="I40" s="50">
        <f t="shared" si="32"/>
        <v>6.7563886013185855E-3</v>
      </c>
      <c r="J40" s="50">
        <f t="shared" si="32"/>
        <v>6.7563886013185864E-3</v>
      </c>
      <c r="K40" s="50">
        <f t="shared" si="32"/>
        <v>6.7563886013185864E-3</v>
      </c>
      <c r="L40" s="50">
        <f t="shared" si="32"/>
        <v>6.7563886013185864E-3</v>
      </c>
      <c r="M40" s="50">
        <f t="shared" si="32"/>
        <v>6.7563886013185864E-3</v>
      </c>
      <c r="N40" s="50">
        <f t="shared" si="32"/>
        <v>6.7563886013185864E-3</v>
      </c>
    </row>
    <row r="41" spans="1:14" x14ac:dyDescent="0.3">
      <c r="A41" s="49" t="s">
        <v>151</v>
      </c>
      <c r="B41" s="50">
        <f t="shared" ref="B41:I41" si="33">+IFERROR(B38/B48,"nm")</f>
        <v>0.19145569620253164</v>
      </c>
      <c r="C41" s="50">
        <f t="shared" si="33"/>
        <v>0.17924528301886791</v>
      </c>
      <c r="D41" s="50">
        <f t="shared" si="33"/>
        <v>0.17094017094017094</v>
      </c>
      <c r="E41" s="50">
        <f t="shared" si="33"/>
        <v>0.18867924528301888</v>
      </c>
      <c r="F41" s="50">
        <f t="shared" si="33"/>
        <v>0.18304668304668303</v>
      </c>
      <c r="G41" s="50">
        <f t="shared" si="33"/>
        <v>0.22945736434108527</v>
      </c>
      <c r="H41" s="50">
        <f t="shared" si="33"/>
        <v>0.21069692058346839</v>
      </c>
      <c r="I41" s="50">
        <f t="shared" si="33"/>
        <v>0.19405320813771518</v>
      </c>
      <c r="J41" s="56">
        <f>+I41</f>
        <v>0.19405320813771518</v>
      </c>
      <c r="K41" s="56">
        <f>+J41</f>
        <v>0.19405320813771518</v>
      </c>
      <c r="L41" s="56">
        <f>+K41</f>
        <v>0.19405320813771518</v>
      </c>
      <c r="M41" s="56">
        <f>+L41</f>
        <v>0.19405320813771518</v>
      </c>
      <c r="N41" s="56">
        <f>+M41</f>
        <v>0.19405320813771518</v>
      </c>
    </row>
    <row r="42" spans="1:14" x14ac:dyDescent="0.3">
      <c r="A42" s="11" t="s">
        <v>145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3">
      <c r="A43" s="49" t="s">
        <v>140</v>
      </c>
      <c r="B43" s="50" t="str">
        <f t="shared" ref="B43:N43" si="34">+IFERROR(B42/A42-1,"nm")</f>
        <v>nm</v>
      </c>
      <c r="C43" s="50">
        <f t="shared" si="34"/>
        <v>3.2373113854595292E-2</v>
      </c>
      <c r="D43" s="50">
        <f t="shared" si="34"/>
        <v>2.9763486579856391E-2</v>
      </c>
      <c r="E43" s="50">
        <f t="shared" si="34"/>
        <v>-7.096774193548383E-2</v>
      </c>
      <c r="F43" s="50">
        <f t="shared" si="34"/>
        <v>9.0277777777777679E-2</v>
      </c>
      <c r="G43" s="50">
        <f t="shared" si="34"/>
        <v>-0.26140127388535028</v>
      </c>
      <c r="H43" s="50">
        <f t="shared" si="34"/>
        <v>0.75543290789927564</v>
      </c>
      <c r="I43" s="50">
        <f t="shared" si="34"/>
        <v>4.9125564943997002E-3</v>
      </c>
      <c r="J43" s="50">
        <f t="shared" si="34"/>
        <v>0</v>
      </c>
      <c r="K43" s="50">
        <f t="shared" si="34"/>
        <v>0</v>
      </c>
      <c r="L43" s="50">
        <f t="shared" si="34"/>
        <v>0</v>
      </c>
      <c r="M43" s="50">
        <f t="shared" si="34"/>
        <v>0</v>
      </c>
      <c r="N43" s="50">
        <f t="shared" si="34"/>
        <v>0</v>
      </c>
    </row>
    <row r="44" spans="1:14" x14ac:dyDescent="0.3">
      <c r="A44" s="49" t="s">
        <v>142</v>
      </c>
      <c r="B44" s="50">
        <f t="shared" ref="B44:N44" si="35">+IFERROR(B42/B$21,"nm")</f>
        <v>0.26528384279475981</v>
      </c>
      <c r="C44" s="50">
        <f t="shared" si="35"/>
        <v>0.25487672717420751</v>
      </c>
      <c r="D44" s="50">
        <f t="shared" si="35"/>
        <v>0.25466614090431128</v>
      </c>
      <c r="E44" s="50">
        <f t="shared" si="35"/>
        <v>0.24234264557388085</v>
      </c>
      <c r="F44" s="50">
        <f t="shared" si="35"/>
        <v>0.2468242988303358</v>
      </c>
      <c r="G44" s="50">
        <f t="shared" si="35"/>
        <v>0.20015189174261253</v>
      </c>
      <c r="H44" s="50">
        <f t="shared" si="35"/>
        <v>0.29623377379358518</v>
      </c>
      <c r="I44" s="50">
        <f t="shared" si="35"/>
        <v>0.27864654279954232</v>
      </c>
      <c r="J44" s="50">
        <f t="shared" si="35"/>
        <v>0.27864654279954232</v>
      </c>
      <c r="K44" s="50">
        <f t="shared" si="35"/>
        <v>0.27864654279954232</v>
      </c>
      <c r="L44" s="50">
        <f t="shared" si="35"/>
        <v>0.27864654279954232</v>
      </c>
      <c r="M44" s="50">
        <f t="shared" si="35"/>
        <v>0.27864654279954232</v>
      </c>
      <c r="N44" s="50">
        <f t="shared" si="35"/>
        <v>0.27864654279954232</v>
      </c>
    </row>
    <row r="45" spans="1:14" x14ac:dyDescent="0.3">
      <c r="A45" s="11" t="s">
        <v>146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7">
        <f>+J21*J47</f>
        <v>146</v>
      </c>
      <c r="K45" s="57">
        <f>+K21*K47</f>
        <v>146</v>
      </c>
      <c r="L45" s="57">
        <f>+L21*L47</f>
        <v>146</v>
      </c>
      <c r="M45" s="57">
        <f>+M21*M47</f>
        <v>146</v>
      </c>
      <c r="N45" s="57">
        <f>+N21*N47</f>
        <v>146</v>
      </c>
    </row>
    <row r="46" spans="1:14" x14ac:dyDescent="0.3">
      <c r="A46" s="49" t="s">
        <v>140</v>
      </c>
      <c r="B46" s="50" t="str">
        <f t="shared" ref="B46:N46" si="36">+IFERROR(B45/A45-1,"nm")</f>
        <v>nm</v>
      </c>
      <c r="C46" s="50">
        <f t="shared" si="36"/>
        <v>0.16346153846153855</v>
      </c>
      <c r="D46" s="50">
        <f t="shared" si="36"/>
        <v>-7.8512396694214837E-2</v>
      </c>
      <c r="E46" s="50">
        <f t="shared" si="36"/>
        <v>-0.12107623318385652</v>
      </c>
      <c r="F46" s="50">
        <f t="shared" si="36"/>
        <v>-0.40306122448979587</v>
      </c>
      <c r="G46" s="50">
        <f t="shared" si="36"/>
        <v>-5.9829059829059839E-2</v>
      </c>
      <c r="H46" s="50">
        <f t="shared" si="36"/>
        <v>-0.10909090909090913</v>
      </c>
      <c r="I46" s="50">
        <f t="shared" si="36"/>
        <v>0.48979591836734704</v>
      </c>
      <c r="J46" s="50">
        <f t="shared" si="36"/>
        <v>0</v>
      </c>
      <c r="K46" s="50">
        <f t="shared" si="36"/>
        <v>0</v>
      </c>
      <c r="L46" s="50">
        <f t="shared" si="36"/>
        <v>0</v>
      </c>
      <c r="M46" s="50">
        <f t="shared" si="36"/>
        <v>0</v>
      </c>
      <c r="N46" s="50">
        <f t="shared" si="36"/>
        <v>0</v>
      </c>
    </row>
    <row r="47" spans="1:14" x14ac:dyDescent="0.3">
      <c r="A47" s="49" t="s">
        <v>144</v>
      </c>
      <c r="B47" s="50">
        <f t="shared" ref="B47:I47" si="37">+IFERROR(B45/B$21,"nm")</f>
        <v>1.5138282387190683E-2</v>
      </c>
      <c r="C47" s="50">
        <f t="shared" si="37"/>
        <v>1.6391221891086428E-2</v>
      </c>
      <c r="D47" s="50">
        <f t="shared" si="37"/>
        <v>1.4655625657202945E-2</v>
      </c>
      <c r="E47" s="50">
        <f t="shared" si="37"/>
        <v>1.3194210703466847E-2</v>
      </c>
      <c r="F47" s="50">
        <f t="shared" si="37"/>
        <v>7.3575650861526856E-3</v>
      </c>
      <c r="G47" s="50">
        <f t="shared" si="37"/>
        <v>7.5945871306268989E-3</v>
      </c>
      <c r="H47" s="50">
        <f t="shared" si="37"/>
        <v>5.7046393852960009E-3</v>
      </c>
      <c r="I47" s="50">
        <f t="shared" si="37"/>
        <v>7.9551027080041418E-3</v>
      </c>
      <c r="J47" s="56">
        <f>+I47</f>
        <v>7.9551027080041418E-3</v>
      </c>
      <c r="K47" s="56">
        <f>+J47</f>
        <v>7.9551027080041418E-3</v>
      </c>
      <c r="L47" s="56">
        <f>+K47</f>
        <v>7.9551027080041418E-3</v>
      </c>
      <c r="M47" s="56">
        <f>+L47</f>
        <v>7.9551027080041418E-3</v>
      </c>
      <c r="N47" s="56">
        <f>+M47</f>
        <v>7.9551027080041418E-3</v>
      </c>
    </row>
    <row r="48" spans="1:14" x14ac:dyDescent="0.3">
      <c r="A48" s="11" t="s">
        <v>147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7">
        <f>+J21*J50</f>
        <v>639.00000000000011</v>
      </c>
      <c r="K48" s="57">
        <f>+K21*K50</f>
        <v>639.00000000000011</v>
      </c>
      <c r="L48" s="57">
        <f>+L21*L50</f>
        <v>639.00000000000011</v>
      </c>
      <c r="M48" s="57">
        <f>+M21*M50</f>
        <v>639.00000000000011</v>
      </c>
      <c r="N48" s="57">
        <f>+N21*N50</f>
        <v>639.00000000000011</v>
      </c>
    </row>
    <row r="49" spans="1:14" x14ac:dyDescent="0.3">
      <c r="A49" s="49" t="s">
        <v>140</v>
      </c>
      <c r="B49" s="50" t="str">
        <f t="shared" ref="B49:I49" si="38">+IFERROR(B48/A48-1,"nm")</f>
        <v>nm</v>
      </c>
      <c r="C49" s="50">
        <f t="shared" si="38"/>
        <v>0.17405063291139244</v>
      </c>
      <c r="D49" s="50">
        <f t="shared" si="38"/>
        <v>0.10377358490566047</v>
      </c>
      <c r="E49" s="50">
        <f t="shared" si="38"/>
        <v>3.5409035409035505E-2</v>
      </c>
      <c r="F49" s="50">
        <f t="shared" si="38"/>
        <v>-4.0094339622641528E-2</v>
      </c>
      <c r="G49" s="50">
        <f t="shared" si="38"/>
        <v>-0.20761670761670759</v>
      </c>
      <c r="H49" s="50">
        <f t="shared" si="38"/>
        <v>-4.3410852713178349E-2</v>
      </c>
      <c r="I49" s="50">
        <f t="shared" si="38"/>
        <v>3.5656401944894611E-2</v>
      </c>
      <c r="J49" s="50">
        <f>+J50+J51</f>
        <v>3.4817196098730456E-2</v>
      </c>
      <c r="K49" s="50">
        <f>+K50+K51</f>
        <v>3.4817196098730456E-2</v>
      </c>
      <c r="L49" s="50">
        <f>+L50+L51</f>
        <v>3.4817196098730456E-2</v>
      </c>
      <c r="M49" s="50">
        <f>+M50+M51</f>
        <v>3.4817196098730456E-2</v>
      </c>
      <c r="N49" s="50">
        <f>+N50+N51</f>
        <v>3.4817196098730456E-2</v>
      </c>
    </row>
    <row r="50" spans="1:14" x14ac:dyDescent="0.3">
      <c r="A50" s="49" t="s">
        <v>144</v>
      </c>
      <c r="B50" s="50">
        <f t="shared" ref="B50:I50" si="39">+IFERROR(B48/B$21,"nm")</f>
        <v>4.599708879184862E-2</v>
      </c>
      <c r="C50" s="50">
        <f t="shared" si="39"/>
        <v>5.0257382823083174E-2</v>
      </c>
      <c r="D50" s="50">
        <f t="shared" si="39"/>
        <v>5.3824921135646686E-2</v>
      </c>
      <c r="E50" s="50">
        <f t="shared" si="39"/>
        <v>5.7085156512958597E-2</v>
      </c>
      <c r="F50" s="50">
        <f t="shared" si="39"/>
        <v>5.1188529744686205E-2</v>
      </c>
      <c r="G50" s="50">
        <f t="shared" si="39"/>
        <v>4.4531897265948632E-2</v>
      </c>
      <c r="H50" s="50">
        <f t="shared" si="39"/>
        <v>3.5915943884975841E-2</v>
      </c>
      <c r="I50" s="50">
        <f t="shared" si="39"/>
        <v>3.4817196098730456E-2</v>
      </c>
      <c r="J50" s="56">
        <f>+I50</f>
        <v>3.4817196098730456E-2</v>
      </c>
      <c r="K50" s="56">
        <f>+J50</f>
        <v>3.4817196098730456E-2</v>
      </c>
      <c r="L50" s="56">
        <f>+K50</f>
        <v>3.4817196098730456E-2</v>
      </c>
      <c r="M50" s="56">
        <f>+L50</f>
        <v>3.4817196098730456E-2</v>
      </c>
      <c r="N50" s="56">
        <f>+M50</f>
        <v>3.4817196098730456E-2</v>
      </c>
    </row>
    <row r="51" spans="1:14" x14ac:dyDescent="0.3">
      <c r="A51" s="52" t="str">
        <f>+Historicals!A187</f>
        <v>Europe, Middle East &amp; Africa</v>
      </c>
      <c r="B51" s="53"/>
      <c r="C51" s="53"/>
      <c r="D51" s="53"/>
      <c r="E51" s="53"/>
      <c r="F51" s="53"/>
      <c r="G51" s="53"/>
      <c r="H51" s="53"/>
      <c r="I51" s="53"/>
      <c r="J51" s="47"/>
      <c r="K51" s="47"/>
      <c r="L51" s="47"/>
      <c r="M51" s="47"/>
      <c r="N51" s="47"/>
    </row>
    <row r="52" spans="1:14" x14ac:dyDescent="0.3">
      <c r="A52" s="11" t="s">
        <v>148</v>
      </c>
      <c r="B52" s="11">
        <f t="shared" ref="B52:I52" si="40">B54+B58+B62</f>
        <v>7126</v>
      </c>
      <c r="C52" s="11">
        <f t="shared" si="40"/>
        <v>7568</v>
      </c>
      <c r="D52" s="11">
        <f t="shared" si="40"/>
        <v>7970</v>
      </c>
      <c r="E52" s="11">
        <f t="shared" si="40"/>
        <v>9242</v>
      </c>
      <c r="F52" s="11">
        <f t="shared" si="40"/>
        <v>9812</v>
      </c>
      <c r="G52" s="11">
        <f t="shared" si="40"/>
        <v>9347</v>
      </c>
      <c r="H52" s="11">
        <f t="shared" si="40"/>
        <v>11456</v>
      </c>
      <c r="I52" s="11">
        <f t="shared" si="40"/>
        <v>12479</v>
      </c>
      <c r="J52" s="11">
        <f>+SUM(J54+J58+J62)</f>
        <v>12479</v>
      </c>
      <c r="K52" s="11">
        <f>+SUM(K54+K58+K62)</f>
        <v>12479</v>
      </c>
      <c r="L52" s="11">
        <f>+SUM(L54+L58+L62)</f>
        <v>12479</v>
      </c>
      <c r="M52" s="11">
        <f>+SUM(M54+M58+M62)</f>
        <v>12479</v>
      </c>
      <c r="N52" s="11">
        <f>+SUM(N54+N58+N62)</f>
        <v>12479</v>
      </c>
    </row>
    <row r="53" spans="1:14" x14ac:dyDescent="0.3">
      <c r="A53" s="54" t="s">
        <v>140</v>
      </c>
      <c r="C53" s="50">
        <f t="shared" ref="C53:N53" si="41">+IFERROR(C52/B52-1,"nm")</f>
        <v>6.2026382262138746E-2</v>
      </c>
      <c r="D53" s="50">
        <f t="shared" si="41"/>
        <v>5.3118393234672379E-2</v>
      </c>
      <c r="E53" s="50">
        <f t="shared" si="41"/>
        <v>0.15959849435382689</v>
      </c>
      <c r="F53" s="50">
        <f t="shared" si="41"/>
        <v>6.1674962129409261E-2</v>
      </c>
      <c r="G53" s="50">
        <f t="shared" si="41"/>
        <v>-4.7390949857317621E-2</v>
      </c>
      <c r="H53" s="50">
        <f t="shared" si="41"/>
        <v>0.22563389322777372</v>
      </c>
      <c r="I53" s="50">
        <f t="shared" si="41"/>
        <v>8.9298184357541999E-2</v>
      </c>
      <c r="J53" s="50">
        <f t="shared" si="41"/>
        <v>0</v>
      </c>
      <c r="K53" s="50">
        <f t="shared" si="41"/>
        <v>0</v>
      </c>
      <c r="L53" s="50">
        <f t="shared" si="41"/>
        <v>0</v>
      </c>
      <c r="M53" s="50">
        <f t="shared" si="41"/>
        <v>0</v>
      </c>
      <c r="N53" s="50">
        <f t="shared" si="41"/>
        <v>0</v>
      </c>
    </row>
    <row r="54" spans="1:14" x14ac:dyDescent="0.3">
      <c r="A54" s="55" t="s">
        <v>112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>
        <f>+I54*(1+J55)</f>
        <v>7388</v>
      </c>
      <c r="K54" s="11">
        <f>+J54*(1+K55)</f>
        <v>7388</v>
      </c>
      <c r="L54" s="11">
        <f>+K54*(1+L55)</f>
        <v>7388</v>
      </c>
      <c r="M54" s="11">
        <f>+L54*(1+M55)</f>
        <v>7388</v>
      </c>
      <c r="N54" s="11">
        <f>+M54*(1+N55)</f>
        <v>7388</v>
      </c>
    </row>
    <row r="55" spans="1:14" x14ac:dyDescent="0.3">
      <c r="A55" s="54" t="s">
        <v>140</v>
      </c>
      <c r="C55" s="50">
        <f t="shared" ref="C55:I55" si="42">+IFERROR(C54/B54-1,"nm")</f>
        <v>7.2294280246651077E-2</v>
      </c>
      <c r="D55" s="50">
        <f t="shared" si="42"/>
        <v>2.9545905215149659E-2</v>
      </c>
      <c r="E55" s="50">
        <f t="shared" si="42"/>
        <v>0.1315485362095532</v>
      </c>
      <c r="F55" s="50">
        <f t="shared" si="42"/>
        <v>7.1148936170212673E-2</v>
      </c>
      <c r="G55" s="50">
        <f t="shared" si="42"/>
        <v>-6.3721595423486432E-2</v>
      </c>
      <c r="H55" s="50">
        <f t="shared" si="42"/>
        <v>0.18295994568907004</v>
      </c>
      <c r="I55" s="50">
        <f t="shared" si="42"/>
        <v>5.9971305595408975E-2</v>
      </c>
      <c r="J55" s="50">
        <f>+J56+J57</f>
        <v>0</v>
      </c>
      <c r="K55" s="50">
        <f>+K56+K57</f>
        <v>0</v>
      </c>
      <c r="L55" s="50">
        <f>+L56+L57</f>
        <v>0</v>
      </c>
      <c r="M55" s="50">
        <f>+M56+M57</f>
        <v>0</v>
      </c>
      <c r="N55" s="50">
        <f>+N56+N57</f>
        <v>0</v>
      </c>
    </row>
    <row r="56" spans="1:14" x14ac:dyDescent="0.3">
      <c r="A56" s="54" t="s">
        <v>149</v>
      </c>
      <c r="B56" s="50">
        <f>+Historicals!B188</f>
        <v>0.24</v>
      </c>
      <c r="C56" s="50">
        <f>+Historicals!C188</f>
        <v>0.16</v>
      </c>
      <c r="D56" s="50">
        <f>+Historicals!D188</f>
        <v>0.08</v>
      </c>
      <c r="E56" s="50">
        <f>+Historicals!E188</f>
        <v>0.06</v>
      </c>
      <c r="F56" s="50">
        <f>+Historicals!F188</f>
        <v>0.12</v>
      </c>
      <c r="G56" s="50">
        <f>+Historicals!G188</f>
        <v>-0.03</v>
      </c>
      <c r="H56" s="50">
        <f>+Historicals!H188</f>
        <v>0.19</v>
      </c>
      <c r="I56" s="50">
        <f>+Historicals!I188</f>
        <v>0.09</v>
      </c>
      <c r="J56" s="56">
        <v>0</v>
      </c>
      <c r="K56" s="56">
        <f t="shared" ref="K56:N57" si="43">+J56</f>
        <v>0</v>
      </c>
      <c r="L56" s="56">
        <f t="shared" si="43"/>
        <v>0</v>
      </c>
      <c r="M56" s="56">
        <f t="shared" si="43"/>
        <v>0</v>
      </c>
      <c r="N56" s="56">
        <f t="shared" si="43"/>
        <v>0</v>
      </c>
    </row>
    <row r="57" spans="1:14" x14ac:dyDescent="0.3">
      <c r="A57" s="54" t="s">
        <v>150</v>
      </c>
      <c r="B57" s="50"/>
      <c r="C57" s="50">
        <f t="shared" ref="C57:I57" si="44">+IFERROR(C55-C56,"nm")</f>
        <v>-8.7705719753348926E-2</v>
      </c>
      <c r="D57" s="50">
        <f t="shared" si="44"/>
        <v>-5.0454094784850342E-2</v>
      </c>
      <c r="E57" s="50">
        <f t="shared" si="44"/>
        <v>7.1548536209553204E-2</v>
      </c>
      <c r="F57" s="50">
        <f t="shared" si="44"/>
        <v>-4.8851063829787322E-2</v>
      </c>
      <c r="G57" s="50">
        <f t="shared" si="44"/>
        <v>-3.3721595423486433E-2</v>
      </c>
      <c r="H57" s="50">
        <f t="shared" si="44"/>
        <v>-7.0400543109299663E-3</v>
      </c>
      <c r="I57" s="50">
        <f t="shared" si="44"/>
        <v>-3.0028694404591022E-2</v>
      </c>
      <c r="J57" s="56">
        <v>0</v>
      </c>
      <c r="K57" s="56">
        <f t="shared" si="43"/>
        <v>0</v>
      </c>
      <c r="L57" s="56">
        <f t="shared" si="43"/>
        <v>0</v>
      </c>
      <c r="M57" s="56">
        <f t="shared" si="43"/>
        <v>0</v>
      </c>
      <c r="N57" s="56">
        <f t="shared" si="43"/>
        <v>0</v>
      </c>
    </row>
    <row r="58" spans="1:14" x14ac:dyDescent="0.3">
      <c r="A58" s="55" t="s">
        <v>113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>
        <f>+I58*(1+J59)</f>
        <v>4527</v>
      </c>
      <c r="K58" s="11">
        <f>+J58*(1+K59)</f>
        <v>4527</v>
      </c>
      <c r="L58" s="11">
        <f>+K58*(1+L59)</f>
        <v>4527</v>
      </c>
      <c r="M58" s="11">
        <f>+L58*(1+M59)</f>
        <v>4527</v>
      </c>
      <c r="N58" s="11">
        <f>+M58*(1+N59)</f>
        <v>4527</v>
      </c>
    </row>
    <row r="59" spans="1:14" x14ac:dyDescent="0.3">
      <c r="A59" s="54" t="s">
        <v>140</v>
      </c>
      <c r="C59" s="50">
        <f t="shared" ref="C59:I59" si="45">+IFERROR(C58/B58-1,"nm")</f>
        <v>4.8292682926829311E-2</v>
      </c>
      <c r="D59" s="50">
        <f t="shared" si="45"/>
        <v>0.11447184737087013</v>
      </c>
      <c r="E59" s="50">
        <f t="shared" si="45"/>
        <v>0.22755741127348639</v>
      </c>
      <c r="F59" s="50">
        <f t="shared" si="45"/>
        <v>5.0000000000000044E-2</v>
      </c>
      <c r="G59" s="50">
        <f t="shared" si="45"/>
        <v>-1.1013929381276322E-2</v>
      </c>
      <c r="H59" s="50">
        <f t="shared" si="45"/>
        <v>0.30887651490337364</v>
      </c>
      <c r="I59" s="50">
        <f t="shared" si="45"/>
        <v>0.13288288288288297</v>
      </c>
      <c r="J59" s="50">
        <f>+J60+J61</f>
        <v>0</v>
      </c>
      <c r="K59" s="50">
        <f>+K60+K61</f>
        <v>0</v>
      </c>
      <c r="L59" s="50">
        <f>+L60+L61</f>
        <v>0</v>
      </c>
      <c r="M59" s="50">
        <f>+M60+M61</f>
        <v>0</v>
      </c>
      <c r="N59" s="50">
        <f>+N60+N61</f>
        <v>0</v>
      </c>
    </row>
    <row r="60" spans="1:14" x14ac:dyDescent="0.3">
      <c r="A60" s="54" t="s">
        <v>149</v>
      </c>
      <c r="B60" s="50">
        <f>+Historicals!B189</f>
        <v>0.12</v>
      </c>
      <c r="C60" s="50">
        <f>+Historicals!C189</f>
        <v>0.14000000000000001</v>
      </c>
      <c r="D60" s="50">
        <f>+Historicals!D189</f>
        <v>0.17</v>
      </c>
      <c r="E60" s="50">
        <f>+Historicals!E189</f>
        <v>0.16</v>
      </c>
      <c r="F60" s="50">
        <f>+Historicals!F189</f>
        <v>0.09</v>
      </c>
      <c r="G60" s="50">
        <f>+Historicals!G189</f>
        <v>0.02</v>
      </c>
      <c r="H60" s="50">
        <f>+Historicals!H189</f>
        <v>0.25</v>
      </c>
      <c r="I60" s="50">
        <f>+Historicals!I189</f>
        <v>0.16</v>
      </c>
      <c r="J60" s="56">
        <v>0</v>
      </c>
      <c r="K60" s="56">
        <f t="shared" ref="K60:N61" si="46">+J60</f>
        <v>0</v>
      </c>
      <c r="L60" s="56">
        <f t="shared" si="46"/>
        <v>0</v>
      </c>
      <c r="M60" s="56">
        <f t="shared" si="46"/>
        <v>0</v>
      </c>
      <c r="N60" s="56">
        <f t="shared" si="46"/>
        <v>0</v>
      </c>
    </row>
    <row r="61" spans="1:14" x14ac:dyDescent="0.3">
      <c r="A61" s="54" t="s">
        <v>150</v>
      </c>
      <c r="C61" s="50">
        <f t="shared" ref="C61:I61" si="47">+IFERROR(C59-C60,"nm")</f>
        <v>-9.1707317073170702E-2</v>
      </c>
      <c r="D61" s="50">
        <f t="shared" si="47"/>
        <v>-5.5528152629129884E-2</v>
      </c>
      <c r="E61" s="50">
        <f t="shared" si="47"/>
        <v>6.7557411273486384E-2</v>
      </c>
      <c r="F61" s="50">
        <f t="shared" si="47"/>
        <v>-3.9999999999999952E-2</v>
      </c>
      <c r="G61" s="50">
        <f t="shared" si="47"/>
        <v>-3.1013929381276322E-2</v>
      </c>
      <c r="H61" s="50">
        <f t="shared" si="47"/>
        <v>5.8876514903373645E-2</v>
      </c>
      <c r="I61" s="50">
        <f t="shared" si="47"/>
        <v>-2.7117117117117034E-2</v>
      </c>
      <c r="J61" s="56">
        <v>0</v>
      </c>
      <c r="K61" s="56">
        <f t="shared" si="46"/>
        <v>0</v>
      </c>
      <c r="L61" s="56">
        <f t="shared" si="46"/>
        <v>0</v>
      </c>
      <c r="M61" s="56">
        <f t="shared" si="46"/>
        <v>0</v>
      </c>
      <c r="N61" s="56">
        <f t="shared" si="46"/>
        <v>0</v>
      </c>
    </row>
    <row r="62" spans="1:14" x14ac:dyDescent="0.3">
      <c r="A62" s="55" t="s">
        <v>114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>
        <f>+I62*(1+J63)</f>
        <v>564</v>
      </c>
      <c r="K62" s="11">
        <f>+J62*(1+K63)</f>
        <v>564</v>
      </c>
      <c r="L62" s="11">
        <f>+K62*(1+L63)</f>
        <v>564</v>
      </c>
      <c r="M62" s="11">
        <f>+L62*(1+M63)</f>
        <v>564</v>
      </c>
      <c r="N62" s="11">
        <f>+M62*(1+N63)</f>
        <v>564</v>
      </c>
    </row>
    <row r="63" spans="1:14" x14ac:dyDescent="0.3">
      <c r="A63" s="54" t="s">
        <v>140</v>
      </c>
      <c r="C63" s="50">
        <f t="shared" ref="C63:I63" si="48">+IFERROR(C62/B62-1,"nm")</f>
        <v>8.0428954423592547E-3</v>
      </c>
      <c r="D63" s="50">
        <f t="shared" si="48"/>
        <v>1.8617021276595702E-2</v>
      </c>
      <c r="E63" s="50">
        <f t="shared" si="48"/>
        <v>0.11488250652741505</v>
      </c>
      <c r="F63" s="50">
        <f t="shared" si="48"/>
        <v>1.1709601873536313E-2</v>
      </c>
      <c r="G63" s="50">
        <f t="shared" si="48"/>
        <v>-6.944444444444442E-2</v>
      </c>
      <c r="H63" s="50">
        <f t="shared" si="48"/>
        <v>0.21890547263681581</v>
      </c>
      <c r="I63" s="50">
        <f t="shared" si="48"/>
        <v>0.15102040816326534</v>
      </c>
      <c r="J63" s="50">
        <f>+J64+J65</f>
        <v>0</v>
      </c>
      <c r="K63" s="50">
        <f>+K64+K65</f>
        <v>0</v>
      </c>
      <c r="L63" s="50">
        <f>+L64+L65</f>
        <v>0</v>
      </c>
      <c r="M63" s="50">
        <f>+M64+M65</f>
        <v>0</v>
      </c>
      <c r="N63" s="50">
        <f>+N64+N65</f>
        <v>0</v>
      </c>
    </row>
    <row r="64" spans="1:14" x14ac:dyDescent="0.3">
      <c r="A64" s="54" t="s">
        <v>149</v>
      </c>
      <c r="B64" s="50">
        <f>+Historicals!B190</f>
        <v>0.15</v>
      </c>
      <c r="C64" s="50">
        <f>+Historicals!C190</f>
        <v>0.08</v>
      </c>
      <c r="D64" s="50">
        <f>+Historicals!D190</f>
        <v>7.0000000000000007E-2</v>
      </c>
      <c r="E64" s="50">
        <f>+Historicals!E190</f>
        <v>0.06</v>
      </c>
      <c r="F64" s="50">
        <f>+Historicals!F190</f>
        <v>0.05</v>
      </c>
      <c r="G64" s="50">
        <f>+Historicals!G190</f>
        <v>-0.03</v>
      </c>
      <c r="H64" s="50">
        <f>+Historicals!H190</f>
        <v>0.19</v>
      </c>
      <c r="I64" s="50">
        <f>+Historicals!I190</f>
        <v>0.17</v>
      </c>
      <c r="J64" s="56">
        <v>0</v>
      </c>
      <c r="K64" s="56">
        <f t="shared" ref="K64:N65" si="49">+J64</f>
        <v>0</v>
      </c>
      <c r="L64" s="56">
        <f t="shared" si="49"/>
        <v>0</v>
      </c>
      <c r="M64" s="56">
        <f t="shared" si="49"/>
        <v>0</v>
      </c>
      <c r="N64" s="56">
        <f t="shared" si="49"/>
        <v>0</v>
      </c>
    </row>
    <row r="65" spans="1:14" x14ac:dyDescent="0.3">
      <c r="A65" s="54" t="s">
        <v>150</v>
      </c>
      <c r="C65" s="50">
        <f t="shared" ref="C65:I65" si="50">+IFERROR(C63-C64,"nm")</f>
        <v>-7.1957104557640747E-2</v>
      </c>
      <c r="D65" s="50">
        <f t="shared" si="50"/>
        <v>-5.1382978723404304E-2</v>
      </c>
      <c r="E65" s="50">
        <f t="shared" si="50"/>
        <v>5.4882506527415054E-2</v>
      </c>
      <c r="F65" s="50">
        <f t="shared" si="50"/>
        <v>-3.829039812646369E-2</v>
      </c>
      <c r="G65" s="50">
        <f t="shared" si="50"/>
        <v>-3.9444444444444421E-2</v>
      </c>
      <c r="H65" s="50">
        <f t="shared" si="50"/>
        <v>2.890547263681581E-2</v>
      </c>
      <c r="I65" s="50">
        <f t="shared" si="50"/>
        <v>-1.8979591836734672E-2</v>
      </c>
      <c r="J65" s="56">
        <v>0</v>
      </c>
      <c r="K65" s="56">
        <f t="shared" si="49"/>
        <v>0</v>
      </c>
      <c r="L65" s="56">
        <f t="shared" si="49"/>
        <v>0</v>
      </c>
      <c r="M65" s="56">
        <f t="shared" si="49"/>
        <v>0</v>
      </c>
      <c r="N65" s="56">
        <f t="shared" si="49"/>
        <v>0</v>
      </c>
    </row>
    <row r="66" spans="1:14" x14ac:dyDescent="0.3">
      <c r="A66" s="11" t="s">
        <v>141</v>
      </c>
      <c r="B66" s="57">
        <f t="shared" ref="B66:I66" si="51">+B73+B69</f>
        <v>1611</v>
      </c>
      <c r="C66" s="57">
        <f t="shared" si="51"/>
        <v>1871</v>
      </c>
      <c r="D66" s="57">
        <f t="shared" si="51"/>
        <v>1611</v>
      </c>
      <c r="E66" s="57">
        <f t="shared" si="51"/>
        <v>1703</v>
      </c>
      <c r="F66" s="57">
        <f t="shared" si="51"/>
        <v>2106</v>
      </c>
      <c r="G66" s="57">
        <f t="shared" si="51"/>
        <v>1673</v>
      </c>
      <c r="H66" s="57">
        <f t="shared" si="51"/>
        <v>2571</v>
      </c>
      <c r="I66" s="57">
        <f t="shared" si="51"/>
        <v>3427</v>
      </c>
      <c r="J66" s="57">
        <f>+J52*J68</f>
        <v>3427</v>
      </c>
      <c r="K66" s="57">
        <f>+K52*K68</f>
        <v>3427</v>
      </c>
      <c r="L66" s="57">
        <f>+L52*L68</f>
        <v>3427</v>
      </c>
      <c r="M66" s="57">
        <f>+M52*M68</f>
        <v>3427</v>
      </c>
      <c r="N66" s="57">
        <f>+N52*N68</f>
        <v>3427</v>
      </c>
    </row>
    <row r="67" spans="1:14" x14ac:dyDescent="0.3">
      <c r="A67" s="49" t="s">
        <v>140</v>
      </c>
      <c r="C67" s="50">
        <f t="shared" ref="C67:N67" si="52">+IFERROR(C66/B66-1,"nm")</f>
        <v>0.16139044072004971</v>
      </c>
      <c r="D67" s="50">
        <f t="shared" si="52"/>
        <v>-0.13896312132549438</v>
      </c>
      <c r="E67" s="50">
        <f t="shared" si="52"/>
        <v>5.7107386716325204E-2</v>
      </c>
      <c r="F67" s="50">
        <f t="shared" si="52"/>
        <v>0.23664122137404586</v>
      </c>
      <c r="G67" s="50">
        <f t="shared" si="52"/>
        <v>-0.20560303893637222</v>
      </c>
      <c r="H67" s="50">
        <f t="shared" si="52"/>
        <v>0.53676031081888831</v>
      </c>
      <c r="I67" s="50">
        <f t="shared" si="52"/>
        <v>0.33294437961882539</v>
      </c>
      <c r="J67" s="50">
        <f t="shared" si="52"/>
        <v>0</v>
      </c>
      <c r="K67" s="50">
        <f t="shared" si="52"/>
        <v>0</v>
      </c>
      <c r="L67" s="50">
        <f t="shared" si="52"/>
        <v>0</v>
      </c>
      <c r="M67" s="50">
        <f t="shared" si="52"/>
        <v>0</v>
      </c>
      <c r="N67" s="50">
        <f t="shared" si="52"/>
        <v>0</v>
      </c>
    </row>
    <row r="68" spans="1:14" x14ac:dyDescent="0.3">
      <c r="A68" s="49" t="s">
        <v>142</v>
      </c>
      <c r="B68" s="50">
        <f t="shared" ref="B68:I68" si="53">+IFERROR(B66/B$52,"nm")</f>
        <v>0.22607353353915241</v>
      </c>
      <c r="C68" s="50">
        <f t="shared" si="53"/>
        <v>0.24722515856236787</v>
      </c>
      <c r="D68" s="50">
        <f t="shared" si="53"/>
        <v>0.20213299874529486</v>
      </c>
      <c r="E68" s="50">
        <f t="shared" si="53"/>
        <v>0.18426747457260334</v>
      </c>
      <c r="F68" s="50">
        <f t="shared" si="53"/>
        <v>0.21463514064410924</v>
      </c>
      <c r="G68" s="50">
        <f t="shared" si="53"/>
        <v>0.17898791055953783</v>
      </c>
      <c r="H68" s="50">
        <f t="shared" si="53"/>
        <v>0.22442388268156424</v>
      </c>
      <c r="I68" s="50">
        <f t="shared" si="53"/>
        <v>0.27462136389133746</v>
      </c>
      <c r="J68" s="56">
        <f>+I68</f>
        <v>0.27462136389133746</v>
      </c>
      <c r="K68" s="56">
        <f>+J68</f>
        <v>0.27462136389133746</v>
      </c>
      <c r="L68" s="56">
        <f>+K68</f>
        <v>0.27462136389133746</v>
      </c>
      <c r="M68" s="56">
        <f>+L68</f>
        <v>0.27462136389133746</v>
      </c>
      <c r="N68" s="56">
        <f>+M68</f>
        <v>0.27462136389133746</v>
      </c>
    </row>
    <row r="69" spans="1:14" x14ac:dyDescent="0.3">
      <c r="A69" s="11" t="s">
        <v>143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7">
        <f>+J72*J79</f>
        <v>134</v>
      </c>
      <c r="K69" s="57">
        <f>+K72*K79</f>
        <v>134</v>
      </c>
      <c r="L69" s="57">
        <f>+L72*L79</f>
        <v>134</v>
      </c>
      <c r="M69" s="57">
        <f>+M72*M79</f>
        <v>134</v>
      </c>
      <c r="N69" s="57">
        <f>+N72*N79</f>
        <v>134</v>
      </c>
    </row>
    <row r="70" spans="1:14" x14ac:dyDescent="0.3">
      <c r="A70" s="49" t="s">
        <v>140</v>
      </c>
      <c r="C70" s="50">
        <f t="shared" ref="C70:N70" si="54">+IFERROR(C69/B69-1,"nm")</f>
        <v>-3.4482758620689613E-2</v>
      </c>
      <c r="D70" s="50">
        <f t="shared" si="54"/>
        <v>0.23809523809523814</v>
      </c>
      <c r="E70" s="50">
        <f t="shared" si="54"/>
        <v>0.11538461538461542</v>
      </c>
      <c r="F70" s="50">
        <f t="shared" si="54"/>
        <v>-4.31034482758621E-2</v>
      </c>
      <c r="G70" s="50">
        <f t="shared" si="54"/>
        <v>0.18918918918918926</v>
      </c>
      <c r="H70" s="50">
        <f t="shared" si="54"/>
        <v>3.0303030303030276E-2</v>
      </c>
      <c r="I70" s="50">
        <f t="shared" si="54"/>
        <v>-1.4705882352941124E-2</v>
      </c>
      <c r="J70" s="50">
        <f t="shared" si="54"/>
        <v>0</v>
      </c>
      <c r="K70" s="50">
        <f t="shared" si="54"/>
        <v>0</v>
      </c>
      <c r="L70" s="50">
        <f t="shared" si="54"/>
        <v>0</v>
      </c>
      <c r="M70" s="50">
        <f t="shared" si="54"/>
        <v>0</v>
      </c>
      <c r="N70" s="50">
        <f t="shared" si="54"/>
        <v>0</v>
      </c>
    </row>
    <row r="71" spans="1:14" x14ac:dyDescent="0.3">
      <c r="A71" s="49" t="s">
        <v>144</v>
      </c>
      <c r="B71" s="50">
        <f t="shared" ref="B71:N71" si="55">+IFERROR(B69/B$52,"nm")</f>
        <v>1.2208812798203761E-2</v>
      </c>
      <c r="C71" s="50">
        <f t="shared" si="55"/>
        <v>1.1099365750528542E-2</v>
      </c>
      <c r="D71" s="50">
        <f t="shared" si="55"/>
        <v>1.3048933500627352E-2</v>
      </c>
      <c r="E71" s="50">
        <f t="shared" si="55"/>
        <v>1.2551395801774508E-2</v>
      </c>
      <c r="F71" s="50">
        <f t="shared" si="55"/>
        <v>1.1312678353037097E-2</v>
      </c>
      <c r="G71" s="50">
        <f t="shared" si="55"/>
        <v>1.4122178239007167E-2</v>
      </c>
      <c r="H71" s="50">
        <f t="shared" si="55"/>
        <v>1.1871508379888268E-2</v>
      </c>
      <c r="I71" s="50">
        <f t="shared" si="55"/>
        <v>1.0738039907043834E-2</v>
      </c>
      <c r="J71" s="58">
        <f t="shared" si="55"/>
        <v>1.0738039907043834E-2</v>
      </c>
      <c r="K71" s="58">
        <f t="shared" si="55"/>
        <v>1.0738039907043834E-2</v>
      </c>
      <c r="L71" s="58">
        <f t="shared" si="55"/>
        <v>1.0738039907043834E-2</v>
      </c>
      <c r="M71" s="58">
        <f t="shared" si="55"/>
        <v>1.0738039907043834E-2</v>
      </c>
      <c r="N71" s="58">
        <f t="shared" si="55"/>
        <v>1.0738039907043834E-2</v>
      </c>
    </row>
    <row r="72" spans="1:14" x14ac:dyDescent="0.3">
      <c r="A72" s="49" t="s">
        <v>151</v>
      </c>
      <c r="B72" s="50">
        <f t="shared" ref="B72:I72" si="56">+IFERROR(B69/B79,"nm")</f>
        <v>0.1746987951807229</v>
      </c>
      <c r="C72" s="50">
        <f t="shared" si="56"/>
        <v>0.13145539906103287</v>
      </c>
      <c r="D72" s="50">
        <f t="shared" si="56"/>
        <v>0.1466854724964739</v>
      </c>
      <c r="E72" s="50">
        <f t="shared" si="56"/>
        <v>0.13663133097762073</v>
      </c>
      <c r="F72" s="50">
        <f t="shared" si="56"/>
        <v>0.11948331539289558</v>
      </c>
      <c r="G72" s="50">
        <f t="shared" si="56"/>
        <v>0.14915254237288136</v>
      </c>
      <c r="H72" s="50">
        <f t="shared" si="56"/>
        <v>0.1384928716904277</v>
      </c>
      <c r="I72" s="50">
        <f t="shared" si="56"/>
        <v>0.14565217391304347</v>
      </c>
      <c r="J72" s="56">
        <f>+I72</f>
        <v>0.14565217391304347</v>
      </c>
      <c r="K72" s="56">
        <f>+J72</f>
        <v>0.14565217391304347</v>
      </c>
      <c r="L72" s="56">
        <f>+K72</f>
        <v>0.14565217391304347</v>
      </c>
      <c r="M72" s="56">
        <f>+L72</f>
        <v>0.14565217391304347</v>
      </c>
      <c r="N72" s="56">
        <f>+M72</f>
        <v>0.14565217391304347</v>
      </c>
    </row>
    <row r="73" spans="1:14" x14ac:dyDescent="0.3">
      <c r="A73" s="11" t="s">
        <v>145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>
        <f>+J66-J69</f>
        <v>3293</v>
      </c>
      <c r="K73" s="11">
        <f>+K66-K69</f>
        <v>3293</v>
      </c>
      <c r="L73" s="11">
        <f>+L66-L69</f>
        <v>3293</v>
      </c>
      <c r="M73" s="11">
        <f>+M66-M69</f>
        <v>3293</v>
      </c>
      <c r="N73" s="11">
        <f>+N66-N69</f>
        <v>3293</v>
      </c>
    </row>
    <row r="74" spans="1:14" x14ac:dyDescent="0.3">
      <c r="A74" s="49" t="s">
        <v>140</v>
      </c>
      <c r="C74" s="50">
        <f t="shared" ref="C74:N74" si="57">+IFERROR(C73/B73-1,"nm")</f>
        <v>0.17257217847769035</v>
      </c>
      <c r="D74" s="50">
        <f t="shared" si="57"/>
        <v>-0.15668718522663683</v>
      </c>
      <c r="E74" s="50">
        <f t="shared" si="57"/>
        <v>5.3085600530855981E-2</v>
      </c>
      <c r="F74" s="50">
        <f t="shared" si="57"/>
        <v>0.25708884688090738</v>
      </c>
      <c r="G74" s="50">
        <f t="shared" si="57"/>
        <v>-0.22756892230576442</v>
      </c>
      <c r="H74" s="50">
        <f t="shared" si="57"/>
        <v>0.58014276443867629</v>
      </c>
      <c r="I74" s="50">
        <f t="shared" si="57"/>
        <v>0.3523613963039014</v>
      </c>
      <c r="J74" s="50">
        <f t="shared" si="57"/>
        <v>0</v>
      </c>
      <c r="K74" s="50">
        <f t="shared" si="57"/>
        <v>0</v>
      </c>
      <c r="L74" s="50">
        <f t="shared" si="57"/>
        <v>0</v>
      </c>
      <c r="M74" s="50">
        <f t="shared" si="57"/>
        <v>0</v>
      </c>
      <c r="N74" s="50">
        <f t="shared" si="57"/>
        <v>0</v>
      </c>
    </row>
    <row r="75" spans="1:14" x14ac:dyDescent="0.3">
      <c r="A75" s="49" t="s">
        <v>142</v>
      </c>
      <c r="B75" s="50">
        <f t="shared" ref="B75:I75" si="58">+IFERROR(B73/B$52,"nm")</f>
        <v>0.21386472074094864</v>
      </c>
      <c r="C75" s="50">
        <f t="shared" si="58"/>
        <v>0.23612579281183932</v>
      </c>
      <c r="D75" s="50">
        <f t="shared" si="58"/>
        <v>0.1890840652446675</v>
      </c>
      <c r="E75" s="50">
        <f t="shared" si="58"/>
        <v>0.17171607877082881</v>
      </c>
      <c r="F75" s="50">
        <f t="shared" si="58"/>
        <v>0.20332246229107215</v>
      </c>
      <c r="G75" s="50">
        <f t="shared" si="58"/>
        <v>0.16486573232053064</v>
      </c>
      <c r="H75" s="50">
        <f t="shared" si="58"/>
        <v>0.21255237430167598</v>
      </c>
      <c r="I75" s="50">
        <f t="shared" si="58"/>
        <v>0.26388332398429359</v>
      </c>
      <c r="J75" s="58">
        <f>+IFERROR(J73/J$52,"nK75m")</f>
        <v>0.26388332398429359</v>
      </c>
      <c r="K75" s="58">
        <f>+IFERROR(K73/K$52,"nK75m")</f>
        <v>0.26388332398429359</v>
      </c>
      <c r="L75" s="58">
        <f>+IFERROR(L73/L$52,"nK75m")</f>
        <v>0.26388332398429359</v>
      </c>
      <c r="M75" s="58">
        <f>+IFERROR(M73/M$52,"nK75m")</f>
        <v>0.26388332398429359</v>
      </c>
      <c r="N75" s="58">
        <f>+IFERROR(N73/N$52,"nK75m")</f>
        <v>0.26388332398429359</v>
      </c>
    </row>
    <row r="76" spans="1:14" x14ac:dyDescent="0.3">
      <c r="A76" s="11" t="s">
        <v>146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7">
        <f>+J52*J78</f>
        <v>196.99999999999997</v>
      </c>
      <c r="K76" s="57">
        <f>+K52*K78</f>
        <v>196.99999999999997</v>
      </c>
      <c r="L76" s="57">
        <f>+L52*L78</f>
        <v>196.99999999999997</v>
      </c>
      <c r="M76" s="57">
        <f>+M52*M78</f>
        <v>196.99999999999997</v>
      </c>
      <c r="N76" s="57">
        <f>+N52*N78</f>
        <v>196.99999999999997</v>
      </c>
    </row>
    <row r="77" spans="1:14" x14ac:dyDescent="0.3">
      <c r="A77" s="49" t="s">
        <v>140</v>
      </c>
      <c r="C77" s="50">
        <f t="shared" ref="C77:N77" si="59">+IFERROR(C76/B76-1,"nm")</f>
        <v>-1.6949152542372836E-2</v>
      </c>
      <c r="D77" s="50">
        <f t="shared" si="59"/>
        <v>-0.25431034482758619</v>
      </c>
      <c r="E77" s="50">
        <f t="shared" si="59"/>
        <v>0.38728323699421963</v>
      </c>
      <c r="F77" s="50">
        <f t="shared" si="59"/>
        <v>-2.9166666666666674E-2</v>
      </c>
      <c r="G77" s="50">
        <f t="shared" si="59"/>
        <v>-0.40343347639484983</v>
      </c>
      <c r="H77" s="50">
        <f t="shared" si="59"/>
        <v>0.10071942446043169</v>
      </c>
      <c r="I77" s="50">
        <f t="shared" si="59"/>
        <v>0.28758169934640532</v>
      </c>
      <c r="J77" s="50">
        <f t="shared" si="59"/>
        <v>-1.1102230246251565E-16</v>
      </c>
      <c r="K77" s="50">
        <f t="shared" si="59"/>
        <v>0</v>
      </c>
      <c r="L77" s="50">
        <f t="shared" si="59"/>
        <v>0</v>
      </c>
      <c r="M77" s="50">
        <f t="shared" si="59"/>
        <v>0</v>
      </c>
      <c r="N77" s="50">
        <f t="shared" si="59"/>
        <v>0</v>
      </c>
    </row>
    <row r="78" spans="1:14" x14ac:dyDescent="0.3">
      <c r="A78" s="49" t="s">
        <v>144</v>
      </c>
      <c r="B78" s="50">
        <f t="shared" ref="B78:I78" si="60">+IFERROR(B76/B$52,"nm")</f>
        <v>3.3118158854897557E-2</v>
      </c>
      <c r="C78" s="50">
        <f t="shared" si="60"/>
        <v>3.06553911205074E-2</v>
      </c>
      <c r="D78" s="50">
        <f t="shared" si="60"/>
        <v>2.1706398996235884E-2</v>
      </c>
      <c r="E78" s="50">
        <f t="shared" si="60"/>
        <v>2.5968405107119671E-2</v>
      </c>
      <c r="F78" s="50">
        <f t="shared" si="60"/>
        <v>2.3746432939258051E-2</v>
      </c>
      <c r="G78" s="50">
        <f t="shared" si="60"/>
        <v>1.4871081630469669E-2</v>
      </c>
      <c r="H78" s="50">
        <f t="shared" si="60"/>
        <v>1.3355446927374302E-2</v>
      </c>
      <c r="I78" s="50">
        <f t="shared" si="60"/>
        <v>1.5786521355877874E-2</v>
      </c>
      <c r="J78" s="56">
        <f>+I78</f>
        <v>1.5786521355877874E-2</v>
      </c>
      <c r="K78" s="56">
        <f>+J78</f>
        <v>1.5786521355877874E-2</v>
      </c>
      <c r="L78" s="56">
        <f>+K78</f>
        <v>1.5786521355877874E-2</v>
      </c>
      <c r="M78" s="56">
        <f>+L78</f>
        <v>1.5786521355877874E-2</v>
      </c>
      <c r="N78" s="56">
        <f>+M78</f>
        <v>1.5786521355877874E-2</v>
      </c>
    </row>
    <row r="79" spans="1:14" x14ac:dyDescent="0.3">
      <c r="A79" s="11" t="s">
        <v>147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7">
        <f>+J52*J81</f>
        <v>920.00000000000011</v>
      </c>
      <c r="K79" s="57">
        <f>+K52*K81</f>
        <v>920.00000000000011</v>
      </c>
      <c r="L79" s="57">
        <f>+L52*L81</f>
        <v>920.00000000000011</v>
      </c>
      <c r="M79" s="57">
        <f>+M52*M81</f>
        <v>920.00000000000011</v>
      </c>
      <c r="N79" s="57">
        <f>+N52*N81</f>
        <v>920.00000000000011</v>
      </c>
    </row>
    <row r="80" spans="1:14" x14ac:dyDescent="0.3">
      <c r="A80" s="49" t="s">
        <v>140</v>
      </c>
      <c r="C80" s="50">
        <f t="shared" ref="C80:I80" si="61">+IFERROR(C79/B79-1,"nm")</f>
        <v>0.2831325301204819</v>
      </c>
      <c r="D80" s="50">
        <f t="shared" si="61"/>
        <v>0.10954616588419408</v>
      </c>
      <c r="E80" s="50">
        <f t="shared" si="61"/>
        <v>0.19746121297602248</v>
      </c>
      <c r="F80" s="50">
        <f t="shared" si="61"/>
        <v>9.4228504122497059E-2</v>
      </c>
      <c r="G80" s="50">
        <f t="shared" si="61"/>
        <v>-4.7362755651237931E-2</v>
      </c>
      <c r="H80" s="50">
        <f t="shared" si="61"/>
        <v>0.1096045197740112</v>
      </c>
      <c r="I80" s="50">
        <f t="shared" si="61"/>
        <v>-6.313645621181263E-2</v>
      </c>
      <c r="J80" s="50">
        <f>+J81+J82</f>
        <v>7.37238560782114E-2</v>
      </c>
      <c r="K80" s="50">
        <f>+K81+K82</f>
        <v>7.37238560782114E-2</v>
      </c>
      <c r="L80" s="50">
        <f>+L81+L82</f>
        <v>7.37238560782114E-2</v>
      </c>
      <c r="M80" s="50">
        <f>+M81+M82</f>
        <v>7.37238560782114E-2</v>
      </c>
      <c r="N80" s="50">
        <f>+N81+N82</f>
        <v>7.37238560782114E-2</v>
      </c>
    </row>
    <row r="81" spans="1:14" x14ac:dyDescent="0.3">
      <c r="A81" s="49" t="s">
        <v>144</v>
      </c>
      <c r="B81" s="50">
        <f t="shared" ref="B81:I81" si="62">+IFERROR(B79/B$52,"nm")</f>
        <v>6.9884928431097393E-2</v>
      </c>
      <c r="C81" s="50">
        <f t="shared" si="62"/>
        <v>8.4434460887949259E-2</v>
      </c>
      <c r="D81" s="50">
        <f t="shared" si="62"/>
        <v>8.8958594730238399E-2</v>
      </c>
      <c r="E81" s="50">
        <f t="shared" si="62"/>
        <v>9.1863233066435832E-2</v>
      </c>
      <c r="F81" s="50">
        <f t="shared" si="62"/>
        <v>9.4679983693436609E-2</v>
      </c>
      <c r="G81" s="50">
        <f t="shared" si="62"/>
        <v>9.4682785920616241E-2</v>
      </c>
      <c r="H81" s="50">
        <f t="shared" si="62"/>
        <v>8.5719273743016758E-2</v>
      </c>
      <c r="I81" s="50">
        <f t="shared" si="62"/>
        <v>7.37238560782114E-2</v>
      </c>
      <c r="J81" s="56">
        <f>+I81</f>
        <v>7.37238560782114E-2</v>
      </c>
      <c r="K81" s="56">
        <f>+J81</f>
        <v>7.37238560782114E-2</v>
      </c>
      <c r="L81" s="56">
        <f>+K81</f>
        <v>7.37238560782114E-2</v>
      </c>
      <c r="M81" s="56">
        <f>+L81</f>
        <v>7.37238560782114E-2</v>
      </c>
      <c r="N81" s="56">
        <f>+M81</f>
        <v>7.37238560782114E-2</v>
      </c>
    </row>
    <row r="82" spans="1:14" x14ac:dyDescent="0.3">
      <c r="A82" s="52" t="str">
        <f>+Historicals!A191</f>
        <v>Greater China</v>
      </c>
      <c r="B82" s="53"/>
      <c r="C82" s="53"/>
      <c r="D82" s="53"/>
      <c r="E82" s="53"/>
      <c r="F82" s="53"/>
      <c r="G82" s="53"/>
      <c r="H82" s="53"/>
      <c r="I82" s="53"/>
      <c r="J82" s="47"/>
      <c r="K82" s="47"/>
      <c r="L82" s="47"/>
      <c r="M82" s="47"/>
      <c r="N82" s="47"/>
    </row>
    <row r="83" spans="1:14" x14ac:dyDescent="0.3">
      <c r="A83" s="11" t="s">
        <v>148</v>
      </c>
      <c r="B83" s="11">
        <f t="shared" ref="B83:I83" si="63">B85+B89+B93</f>
        <v>3067</v>
      </c>
      <c r="C83" s="11">
        <f t="shared" si="63"/>
        <v>3785</v>
      </c>
      <c r="D83" s="11">
        <f t="shared" si="63"/>
        <v>4237</v>
      </c>
      <c r="E83" s="11">
        <f t="shared" si="63"/>
        <v>5134</v>
      </c>
      <c r="F83" s="11">
        <f t="shared" si="63"/>
        <v>6208</v>
      </c>
      <c r="G83" s="11">
        <f t="shared" si="63"/>
        <v>6679</v>
      </c>
      <c r="H83" s="11">
        <f t="shared" si="63"/>
        <v>8290</v>
      </c>
      <c r="I83" s="11">
        <f t="shared" si="63"/>
        <v>7547</v>
      </c>
      <c r="J83" s="11">
        <f>+SUM(J85+J89+J93)</f>
        <v>7547</v>
      </c>
      <c r="K83" s="11">
        <f>+SUM(K85+K89+K93)</f>
        <v>7547</v>
      </c>
      <c r="L83" s="11">
        <f>+SUM(L85+L89+L93)</f>
        <v>7547</v>
      </c>
      <c r="M83" s="11">
        <f>+SUM(M85+M89+M93)</f>
        <v>7547</v>
      </c>
      <c r="N83" s="11">
        <f>+SUM(N85+N89+N93)</f>
        <v>7547</v>
      </c>
    </row>
    <row r="84" spans="1:14" x14ac:dyDescent="0.3">
      <c r="A84" s="54" t="s">
        <v>140</v>
      </c>
      <c r="C84" s="50">
        <f t="shared" ref="C84:N84" si="64">+IFERROR(C83/B83-1,"nm")</f>
        <v>0.23410498858819695</v>
      </c>
      <c r="D84" s="50">
        <f t="shared" si="64"/>
        <v>0.11941875825627468</v>
      </c>
      <c r="E84" s="50">
        <f t="shared" si="64"/>
        <v>0.21170639603493036</v>
      </c>
      <c r="F84" s="50">
        <f t="shared" si="64"/>
        <v>0.20919361121932223</v>
      </c>
      <c r="G84" s="50">
        <f t="shared" si="64"/>
        <v>7.5869845360824639E-2</v>
      </c>
      <c r="H84" s="50">
        <f t="shared" si="64"/>
        <v>0.24120377301991325</v>
      </c>
      <c r="I84" s="50">
        <f t="shared" si="64"/>
        <v>-8.9626055488540413E-2</v>
      </c>
      <c r="J84" s="50">
        <f t="shared" si="64"/>
        <v>0</v>
      </c>
      <c r="K84" s="50">
        <f t="shared" si="64"/>
        <v>0</v>
      </c>
      <c r="L84" s="50">
        <f t="shared" si="64"/>
        <v>0</v>
      </c>
      <c r="M84" s="50">
        <f t="shared" si="64"/>
        <v>0</v>
      </c>
      <c r="N84" s="50">
        <f t="shared" si="64"/>
        <v>0</v>
      </c>
    </row>
    <row r="85" spans="1:14" x14ac:dyDescent="0.3">
      <c r="A85" s="55" t="s">
        <v>112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>
        <f>+I85*(1+J86)</f>
        <v>5416</v>
      </c>
      <c r="K85" s="11">
        <f>+J85*(1+K86)</f>
        <v>5416</v>
      </c>
      <c r="L85" s="11">
        <f>+K85*(1+L86)</f>
        <v>5416</v>
      </c>
      <c r="M85" s="11">
        <f>+L85*(1+M86)</f>
        <v>5416</v>
      </c>
      <c r="N85" s="11">
        <f>+M85*(1+N86)</f>
        <v>5416</v>
      </c>
    </row>
    <row r="86" spans="1:14" x14ac:dyDescent="0.3">
      <c r="A86" s="54" t="s">
        <v>140</v>
      </c>
      <c r="C86" s="50">
        <f t="shared" ref="C86:I86" si="65">+IFERROR(C85/B85-1,"nm")</f>
        <v>0.28918650793650791</v>
      </c>
      <c r="D86" s="50">
        <f t="shared" si="65"/>
        <v>0.12350904193920731</v>
      </c>
      <c r="E86" s="50">
        <f t="shared" si="65"/>
        <v>0.19726027397260282</v>
      </c>
      <c r="F86" s="50">
        <f t="shared" si="65"/>
        <v>0.21910755148741412</v>
      </c>
      <c r="G86" s="50">
        <f t="shared" si="65"/>
        <v>8.7517597372125833E-2</v>
      </c>
      <c r="H86" s="50">
        <f t="shared" si="65"/>
        <v>0.24012944983818763</v>
      </c>
      <c r="I86" s="50">
        <f t="shared" si="65"/>
        <v>-5.7759220598469052E-2</v>
      </c>
      <c r="J86" s="50">
        <f>+J87+J88</f>
        <v>0</v>
      </c>
      <c r="K86" s="50">
        <f>+K87+K88</f>
        <v>0</v>
      </c>
      <c r="L86" s="50">
        <f>+L87+L88</f>
        <v>0</v>
      </c>
      <c r="M86" s="50">
        <f>+M87+M88</f>
        <v>0</v>
      </c>
      <c r="N86" s="50">
        <f>+N87+N88</f>
        <v>0</v>
      </c>
    </row>
    <row r="87" spans="1:14" x14ac:dyDescent="0.3">
      <c r="A87" s="54" t="s">
        <v>149</v>
      </c>
      <c r="B87" s="50">
        <f>+Historicals!B192</f>
        <v>0.28000000000000003</v>
      </c>
      <c r="C87" s="50">
        <f>+Historicals!C192</f>
        <v>0.33</v>
      </c>
      <c r="D87" s="50">
        <f>+Historicals!D192</f>
        <v>0.18</v>
      </c>
      <c r="E87" s="50">
        <f>+Historicals!E192</f>
        <v>0.16</v>
      </c>
      <c r="F87" s="50">
        <f>+Historicals!F192</f>
        <v>0.25</v>
      </c>
      <c r="G87" s="50">
        <f>+Historicals!G192</f>
        <v>0.12</v>
      </c>
      <c r="H87" s="50">
        <f>+Historicals!H192</f>
        <v>0.19</v>
      </c>
      <c r="I87" s="50">
        <f>+Historicals!I192</f>
        <v>-0.1</v>
      </c>
      <c r="J87" s="56">
        <v>0</v>
      </c>
      <c r="K87" s="56">
        <f t="shared" ref="K87:N88" si="66">+J87</f>
        <v>0</v>
      </c>
      <c r="L87" s="56">
        <f t="shared" si="66"/>
        <v>0</v>
      </c>
      <c r="M87" s="56">
        <f t="shared" si="66"/>
        <v>0</v>
      </c>
      <c r="N87" s="56">
        <f t="shared" si="66"/>
        <v>0</v>
      </c>
    </row>
    <row r="88" spans="1:14" x14ac:dyDescent="0.3">
      <c r="A88" s="54" t="s">
        <v>150</v>
      </c>
      <c r="C88" s="50">
        <f t="shared" ref="C88:I88" si="67">+IFERROR(C86-C87,"nm")</f>
        <v>-4.0813492063492107E-2</v>
      </c>
      <c r="D88" s="50">
        <f t="shared" si="67"/>
        <v>-5.6490958060792684E-2</v>
      </c>
      <c r="E88" s="50">
        <f t="shared" si="67"/>
        <v>3.7260273972602814E-2</v>
      </c>
      <c r="F88" s="50">
        <f t="shared" si="67"/>
        <v>-3.0892448512585879E-2</v>
      </c>
      <c r="G88" s="50">
        <f t="shared" si="67"/>
        <v>-3.2482402627874163E-2</v>
      </c>
      <c r="H88" s="50">
        <f t="shared" si="67"/>
        <v>5.0129449838187623E-2</v>
      </c>
      <c r="I88" s="50">
        <f t="shared" si="67"/>
        <v>4.2240779401530953E-2</v>
      </c>
      <c r="J88" s="56">
        <v>0</v>
      </c>
      <c r="K88" s="56">
        <f t="shared" si="66"/>
        <v>0</v>
      </c>
      <c r="L88" s="56">
        <f t="shared" si="66"/>
        <v>0</v>
      </c>
      <c r="M88" s="56">
        <f t="shared" si="66"/>
        <v>0</v>
      </c>
      <c r="N88" s="56">
        <f t="shared" si="66"/>
        <v>0</v>
      </c>
    </row>
    <row r="89" spans="1:14" x14ac:dyDescent="0.3">
      <c r="A89" s="55" t="s">
        <v>113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>
        <f>+I89*(1+J90)</f>
        <v>1938</v>
      </c>
      <c r="K89" s="11">
        <f>+J89*(1+K90)</f>
        <v>1938</v>
      </c>
      <c r="L89" s="11">
        <f>+K89*(1+L90)</f>
        <v>1938</v>
      </c>
      <c r="M89" s="11">
        <f>+L89*(1+M90)</f>
        <v>1938</v>
      </c>
      <c r="N89" s="11">
        <f>+M89*(1+N90)</f>
        <v>1938</v>
      </c>
    </row>
    <row r="90" spans="1:14" x14ac:dyDescent="0.3">
      <c r="A90" s="54" t="s">
        <v>140</v>
      </c>
      <c r="C90" s="50">
        <f t="shared" ref="C90:I90" si="68">+IFERROR(C89/B89-1,"nm")</f>
        <v>0.14054054054054044</v>
      </c>
      <c r="D90" s="50">
        <f t="shared" si="68"/>
        <v>0.12606635071090055</v>
      </c>
      <c r="E90" s="50">
        <f t="shared" si="68"/>
        <v>0.26936026936026947</v>
      </c>
      <c r="F90" s="50">
        <f t="shared" si="68"/>
        <v>0.19893899204244025</v>
      </c>
      <c r="G90" s="50">
        <f t="shared" si="68"/>
        <v>4.8672566371681381E-2</v>
      </c>
      <c r="H90" s="50">
        <f t="shared" si="68"/>
        <v>0.2378691983122363</v>
      </c>
      <c r="I90" s="50">
        <f t="shared" si="68"/>
        <v>-0.17426501917341286</v>
      </c>
      <c r="J90" s="50">
        <f>+J91+J92</f>
        <v>0</v>
      </c>
      <c r="K90" s="50">
        <f>+K91+K92</f>
        <v>0</v>
      </c>
      <c r="L90" s="50">
        <f>+L91+L92</f>
        <v>0</v>
      </c>
      <c r="M90" s="50">
        <f>+M91+M92</f>
        <v>0</v>
      </c>
      <c r="N90" s="50">
        <f>+N91+N92</f>
        <v>0</v>
      </c>
    </row>
    <row r="91" spans="1:14" x14ac:dyDescent="0.3">
      <c r="A91" s="54" t="s">
        <v>149</v>
      </c>
      <c r="B91" s="50">
        <f>+Historicals!B193</f>
        <v>7.0000000000000007E-2</v>
      </c>
      <c r="C91" s="50">
        <f>+Historicals!C193</f>
        <v>0.17</v>
      </c>
      <c r="D91" s="50">
        <f>+Historicals!D193</f>
        <v>0.18</v>
      </c>
      <c r="E91" s="50">
        <f>+Historicals!E193</f>
        <v>0.23</v>
      </c>
      <c r="F91" s="50">
        <f>+Historicals!F193</f>
        <v>0.23</v>
      </c>
      <c r="G91" s="50">
        <f>+Historicals!G193</f>
        <v>0.08</v>
      </c>
      <c r="H91" s="50">
        <f>+Historicals!H193</f>
        <v>0.19</v>
      </c>
      <c r="I91" s="50">
        <f>+Historicals!I193</f>
        <v>-0.21</v>
      </c>
      <c r="J91" s="56">
        <v>0</v>
      </c>
      <c r="K91" s="56">
        <f t="shared" ref="K91:N92" si="69">+J91</f>
        <v>0</v>
      </c>
      <c r="L91" s="56">
        <f t="shared" si="69"/>
        <v>0</v>
      </c>
      <c r="M91" s="56">
        <f t="shared" si="69"/>
        <v>0</v>
      </c>
      <c r="N91" s="56">
        <f t="shared" si="69"/>
        <v>0</v>
      </c>
    </row>
    <row r="92" spans="1:14" x14ac:dyDescent="0.3">
      <c r="A92" s="54" t="s">
        <v>150</v>
      </c>
      <c r="C92" s="50">
        <f t="shared" ref="C92:I92" si="70">+IFERROR(C90-C91,"nm")</f>
        <v>-2.9459459459459575E-2</v>
      </c>
      <c r="D92" s="50">
        <f t="shared" si="70"/>
        <v>-5.3933649289099439E-2</v>
      </c>
      <c r="E92" s="50">
        <f t="shared" si="70"/>
        <v>3.9360269360269456E-2</v>
      </c>
      <c r="F92" s="50">
        <f t="shared" si="70"/>
        <v>-3.1061007957559755E-2</v>
      </c>
      <c r="G92" s="50">
        <f t="shared" si="70"/>
        <v>-3.1327433628318621E-2</v>
      </c>
      <c r="H92" s="50">
        <f t="shared" si="70"/>
        <v>4.7869198312236294E-2</v>
      </c>
      <c r="I92" s="50">
        <f t="shared" si="70"/>
        <v>3.5734980826587132E-2</v>
      </c>
      <c r="J92" s="56">
        <v>0</v>
      </c>
      <c r="K92" s="56">
        <f t="shared" si="69"/>
        <v>0</v>
      </c>
      <c r="L92" s="56">
        <f t="shared" si="69"/>
        <v>0</v>
      </c>
      <c r="M92" s="56">
        <f t="shared" si="69"/>
        <v>0</v>
      </c>
      <c r="N92" s="56">
        <f t="shared" si="69"/>
        <v>0</v>
      </c>
    </row>
    <row r="93" spans="1:14" x14ac:dyDescent="0.3">
      <c r="A93" s="55" t="s">
        <v>114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>
        <f>+I93*(1+J94)</f>
        <v>193</v>
      </c>
      <c r="K93" s="11">
        <f>+J93*(1+K94)</f>
        <v>193</v>
      </c>
      <c r="L93" s="11">
        <f>+K93*(1+L94)</f>
        <v>193</v>
      </c>
      <c r="M93" s="11">
        <f>+L93*(1+M94)</f>
        <v>193</v>
      </c>
      <c r="N93" s="11">
        <f>+M93*(1+N94)</f>
        <v>193</v>
      </c>
    </row>
    <row r="94" spans="1:14" x14ac:dyDescent="0.3">
      <c r="A94" s="54" t="s">
        <v>140</v>
      </c>
      <c r="C94" s="50">
        <f t="shared" ref="C94:I94" si="71">+IFERROR(C93/B93-1,"nm")</f>
        <v>3.9682539682539764E-2</v>
      </c>
      <c r="D94" s="50">
        <f t="shared" si="71"/>
        <v>-1.5267175572519109E-2</v>
      </c>
      <c r="E94" s="50">
        <f t="shared" si="71"/>
        <v>7.7519379844961378E-3</v>
      </c>
      <c r="F94" s="50">
        <f t="shared" si="71"/>
        <v>6.1538461538461542E-2</v>
      </c>
      <c r="G94" s="50">
        <f t="shared" si="71"/>
        <v>7.2463768115942129E-2</v>
      </c>
      <c r="H94" s="50">
        <f t="shared" si="71"/>
        <v>0.31756756756756754</v>
      </c>
      <c r="I94" s="50">
        <f t="shared" si="71"/>
        <v>-1.025641025641022E-2</v>
      </c>
      <c r="J94" s="50">
        <f>+J95+J96</f>
        <v>0</v>
      </c>
      <c r="K94" s="50">
        <f>+K95+K96</f>
        <v>0</v>
      </c>
      <c r="L94" s="50">
        <f>+L95+L96</f>
        <v>0</v>
      </c>
      <c r="M94" s="50">
        <f>+M95+M96</f>
        <v>0</v>
      </c>
      <c r="N94" s="50">
        <f>+N95+N96</f>
        <v>0</v>
      </c>
    </row>
    <row r="95" spans="1:14" x14ac:dyDescent="0.3">
      <c r="A95" s="54" t="s">
        <v>149</v>
      </c>
      <c r="B95" s="50">
        <f>+Historicals!B194</f>
        <v>0.01</v>
      </c>
      <c r="C95" s="50">
        <f>+Historicals!C194</f>
        <v>7.0000000000000007E-2</v>
      </c>
      <c r="D95" s="50">
        <f>+Historicals!D194</f>
        <v>0.03</v>
      </c>
      <c r="E95" s="50">
        <f>+Historicals!E194</f>
        <v>-0.01</v>
      </c>
      <c r="F95" s="50">
        <f>+Historicals!F194</f>
        <v>0.08</v>
      </c>
      <c r="G95" s="50">
        <f>+Historicals!G194</f>
        <v>0.11</v>
      </c>
      <c r="H95" s="50">
        <f>+Historicals!H194</f>
        <v>0.26</v>
      </c>
      <c r="I95" s="50">
        <f>+Historicals!I194</f>
        <v>-0.06</v>
      </c>
      <c r="J95" s="56">
        <v>0</v>
      </c>
      <c r="K95" s="56">
        <f t="shared" ref="K95:N96" si="72">+J95</f>
        <v>0</v>
      </c>
      <c r="L95" s="56">
        <f t="shared" si="72"/>
        <v>0</v>
      </c>
      <c r="M95" s="56">
        <f t="shared" si="72"/>
        <v>0</v>
      </c>
      <c r="N95" s="56">
        <f t="shared" si="72"/>
        <v>0</v>
      </c>
    </row>
    <row r="96" spans="1:14" x14ac:dyDescent="0.3">
      <c r="A96" s="54" t="s">
        <v>150</v>
      </c>
      <c r="C96" s="50">
        <f t="shared" ref="C96:I96" si="73">+IFERROR(C94-C95,"nm")</f>
        <v>-3.0317460317460243E-2</v>
      </c>
      <c r="D96" s="50">
        <f t="shared" si="73"/>
        <v>-4.5267175572519108E-2</v>
      </c>
      <c r="E96" s="50">
        <f t="shared" si="73"/>
        <v>1.775193798449614E-2</v>
      </c>
      <c r="F96" s="50">
        <f t="shared" si="73"/>
        <v>-1.846153846153846E-2</v>
      </c>
      <c r="G96" s="50">
        <f t="shared" si="73"/>
        <v>-3.7536231884057872E-2</v>
      </c>
      <c r="H96" s="50">
        <f t="shared" si="73"/>
        <v>5.7567567567567535E-2</v>
      </c>
      <c r="I96" s="50">
        <f t="shared" si="73"/>
        <v>4.9743589743589778E-2</v>
      </c>
      <c r="J96" s="56">
        <v>0</v>
      </c>
      <c r="K96" s="56">
        <f t="shared" si="72"/>
        <v>0</v>
      </c>
      <c r="L96" s="56">
        <f t="shared" si="72"/>
        <v>0</v>
      </c>
      <c r="M96" s="56">
        <f t="shared" si="72"/>
        <v>0</v>
      </c>
      <c r="N96" s="56">
        <f t="shared" si="72"/>
        <v>0</v>
      </c>
    </row>
    <row r="97" spans="1:14" x14ac:dyDescent="0.3">
      <c r="A97" s="11" t="s">
        <v>141</v>
      </c>
      <c r="B97" s="57">
        <f t="shared" ref="B97:I97" si="74">+B104+B100</f>
        <v>1039</v>
      </c>
      <c r="C97" s="57">
        <f t="shared" si="74"/>
        <v>1420</v>
      </c>
      <c r="D97" s="57">
        <f t="shared" si="74"/>
        <v>1561</v>
      </c>
      <c r="E97" s="57">
        <f t="shared" si="74"/>
        <v>1863</v>
      </c>
      <c r="F97" s="57">
        <f t="shared" si="74"/>
        <v>2426</v>
      </c>
      <c r="G97" s="57">
        <f t="shared" si="74"/>
        <v>2534</v>
      </c>
      <c r="H97" s="57">
        <f t="shared" si="74"/>
        <v>3289</v>
      </c>
      <c r="I97" s="57">
        <f t="shared" si="74"/>
        <v>2406</v>
      </c>
      <c r="J97" s="57">
        <f>+J83*J99</f>
        <v>2406</v>
      </c>
      <c r="K97" s="57">
        <f>+K83*K99</f>
        <v>2406</v>
      </c>
      <c r="L97" s="57">
        <f>+L83*L99</f>
        <v>2406</v>
      </c>
      <c r="M97" s="57">
        <f>+M83*M99</f>
        <v>2406</v>
      </c>
      <c r="N97" s="57">
        <f>+N83*N99</f>
        <v>2406</v>
      </c>
    </row>
    <row r="98" spans="1:14" x14ac:dyDescent="0.3">
      <c r="A98" s="49" t="s">
        <v>140</v>
      </c>
      <c r="C98" s="50">
        <f t="shared" ref="C98:N98" si="75">+IFERROR(C97/B97-1,"nm")</f>
        <v>0.36669874879692022</v>
      </c>
      <c r="D98" s="50">
        <f t="shared" si="75"/>
        <v>9.9295774647887303E-2</v>
      </c>
      <c r="E98" s="50">
        <f t="shared" si="75"/>
        <v>0.19346572709801402</v>
      </c>
      <c r="F98" s="50">
        <f t="shared" si="75"/>
        <v>0.3022007514761138</v>
      </c>
      <c r="G98" s="50">
        <f t="shared" si="75"/>
        <v>4.4517724649629109E-2</v>
      </c>
      <c r="H98" s="50">
        <f t="shared" si="75"/>
        <v>0.29794790844514596</v>
      </c>
      <c r="I98" s="50">
        <f t="shared" si="75"/>
        <v>-0.26847065977500761</v>
      </c>
      <c r="J98" s="50">
        <f t="shared" si="75"/>
        <v>0</v>
      </c>
      <c r="K98" s="50">
        <f t="shared" si="75"/>
        <v>0</v>
      </c>
      <c r="L98" s="50">
        <f t="shared" si="75"/>
        <v>0</v>
      </c>
      <c r="M98" s="50">
        <f t="shared" si="75"/>
        <v>0</v>
      </c>
      <c r="N98" s="50">
        <f t="shared" si="75"/>
        <v>0</v>
      </c>
    </row>
    <row r="99" spans="1:14" x14ac:dyDescent="0.3">
      <c r="A99" s="49" t="s">
        <v>142</v>
      </c>
      <c r="B99" s="50">
        <f t="shared" ref="B99:I99" si="76">+IFERROR(B97/B$83,"nm")</f>
        <v>0.33876752526899251</v>
      </c>
      <c r="C99" s="50">
        <f t="shared" si="76"/>
        <v>0.37516512549537651</v>
      </c>
      <c r="D99" s="50">
        <f t="shared" si="76"/>
        <v>0.36842105263157893</v>
      </c>
      <c r="E99" s="50">
        <f t="shared" si="76"/>
        <v>0.36287495130502534</v>
      </c>
      <c r="F99" s="50">
        <f t="shared" si="76"/>
        <v>0.3907860824742268</v>
      </c>
      <c r="G99" s="50">
        <f t="shared" si="76"/>
        <v>0.37939811349004343</v>
      </c>
      <c r="H99" s="50">
        <f t="shared" si="76"/>
        <v>0.39674306393244874</v>
      </c>
      <c r="I99" s="50">
        <f t="shared" si="76"/>
        <v>0.31880217304889358</v>
      </c>
      <c r="J99" s="56">
        <f>+I99</f>
        <v>0.31880217304889358</v>
      </c>
      <c r="K99" s="56">
        <f>+J99</f>
        <v>0.31880217304889358</v>
      </c>
      <c r="L99" s="56">
        <f>+K99</f>
        <v>0.31880217304889358</v>
      </c>
      <c r="M99" s="56">
        <f>+L99</f>
        <v>0.31880217304889358</v>
      </c>
      <c r="N99" s="56">
        <f>+M99</f>
        <v>0.31880217304889358</v>
      </c>
    </row>
    <row r="100" spans="1:14" x14ac:dyDescent="0.3">
      <c r="A100" s="11" t="s">
        <v>143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7">
        <f>+J103*J110</f>
        <v>41</v>
      </c>
      <c r="K100" s="57">
        <f>+K103*K110</f>
        <v>41</v>
      </c>
      <c r="L100" s="57">
        <f>+L103*L110</f>
        <v>41</v>
      </c>
      <c r="M100" s="57">
        <f>+M103*M110</f>
        <v>41</v>
      </c>
      <c r="N100" s="57">
        <f>+N103*N110</f>
        <v>41</v>
      </c>
    </row>
    <row r="101" spans="1:14" x14ac:dyDescent="0.3">
      <c r="A101" s="49" t="s">
        <v>140</v>
      </c>
      <c r="C101" s="50">
        <f t="shared" ref="C101:N101" si="77">+IFERROR(C100/B100-1,"nm")</f>
        <v>4.3478260869565188E-2</v>
      </c>
      <c r="D101" s="50">
        <f t="shared" si="77"/>
        <v>0.125</v>
      </c>
      <c r="E101" s="50">
        <f t="shared" si="77"/>
        <v>3.7037037037036979E-2</v>
      </c>
      <c r="F101" s="50">
        <f t="shared" si="77"/>
        <v>-0.1071428571428571</v>
      </c>
      <c r="G101" s="50">
        <f t="shared" si="77"/>
        <v>-0.12</v>
      </c>
      <c r="H101" s="50">
        <f t="shared" si="77"/>
        <v>4.5454545454545414E-2</v>
      </c>
      <c r="I101" s="50">
        <f t="shared" si="77"/>
        <v>-0.10869565217391308</v>
      </c>
      <c r="J101" s="50">
        <f t="shared" si="77"/>
        <v>0</v>
      </c>
      <c r="K101" s="50">
        <f t="shared" si="77"/>
        <v>0</v>
      </c>
      <c r="L101" s="50">
        <f t="shared" si="77"/>
        <v>0</v>
      </c>
      <c r="M101" s="50">
        <f t="shared" si="77"/>
        <v>0</v>
      </c>
      <c r="N101" s="50">
        <f t="shared" si="77"/>
        <v>0</v>
      </c>
    </row>
    <row r="102" spans="1:14" x14ac:dyDescent="0.3">
      <c r="A102" s="49" t="s">
        <v>144</v>
      </c>
      <c r="B102" s="50">
        <f t="shared" ref="B102:I102" si="78">+IFERROR(B100/B$83,"nm")</f>
        <v>1.4998369742419302E-2</v>
      </c>
      <c r="C102" s="50">
        <f t="shared" si="78"/>
        <v>1.2681638044914135E-2</v>
      </c>
      <c r="D102" s="50">
        <f t="shared" si="78"/>
        <v>1.2744866650932263E-2</v>
      </c>
      <c r="E102" s="50">
        <f t="shared" si="78"/>
        <v>1.090767432800935E-2</v>
      </c>
      <c r="F102" s="50">
        <f t="shared" si="78"/>
        <v>8.0541237113402053E-3</v>
      </c>
      <c r="G102" s="50">
        <f t="shared" si="78"/>
        <v>6.5878125467884411E-3</v>
      </c>
      <c r="H102" s="50">
        <f t="shared" si="78"/>
        <v>5.5488540410132689E-3</v>
      </c>
      <c r="I102" s="50">
        <f t="shared" si="78"/>
        <v>5.4326222340002651E-3</v>
      </c>
      <c r="J102" s="50">
        <f>+IFERROR(J100/J$21,"nm")</f>
        <v>2.2339671988230807E-3</v>
      </c>
      <c r="K102" s="50">
        <f>+IFERROR(K100/K$21,"nm")</f>
        <v>2.2339671988230807E-3</v>
      </c>
      <c r="L102" s="50">
        <f>+IFERROR(L100/L$21,"nm")</f>
        <v>2.2339671988230807E-3</v>
      </c>
      <c r="M102" s="50">
        <f>+IFERROR(M100/M$21,"nm")</f>
        <v>2.2339671988230807E-3</v>
      </c>
      <c r="N102" s="50">
        <f>+IFERROR(N100/N$21,"nm")</f>
        <v>2.2339671988230807E-3</v>
      </c>
    </row>
    <row r="103" spans="1:14" x14ac:dyDescent="0.3">
      <c r="A103" s="49" t="s">
        <v>151</v>
      </c>
      <c r="B103" s="50">
        <f t="shared" ref="B103:I103" si="79">+IFERROR(B100/B110,"nm")</f>
        <v>0.18110236220472442</v>
      </c>
      <c r="C103" s="50">
        <f t="shared" si="79"/>
        <v>0.20512820512820512</v>
      </c>
      <c r="D103" s="50">
        <f t="shared" si="79"/>
        <v>0.24</v>
      </c>
      <c r="E103" s="50">
        <f t="shared" si="79"/>
        <v>0.21875</v>
      </c>
      <c r="F103" s="50">
        <f t="shared" si="79"/>
        <v>0.2109704641350211</v>
      </c>
      <c r="G103" s="50">
        <f t="shared" si="79"/>
        <v>0.20560747663551401</v>
      </c>
      <c r="H103" s="50">
        <f t="shared" si="79"/>
        <v>0.15972222222222221</v>
      </c>
      <c r="I103" s="50">
        <f t="shared" si="79"/>
        <v>0.13531353135313531</v>
      </c>
      <c r="J103" s="56">
        <f>+I103</f>
        <v>0.13531353135313531</v>
      </c>
      <c r="K103" s="56">
        <f>+J103</f>
        <v>0.13531353135313531</v>
      </c>
      <c r="L103" s="56">
        <f>+K103</f>
        <v>0.13531353135313531</v>
      </c>
      <c r="M103" s="56">
        <f>+L103</f>
        <v>0.13531353135313531</v>
      </c>
      <c r="N103" s="56">
        <f>+M103</f>
        <v>0.13531353135313531</v>
      </c>
    </row>
    <row r="104" spans="1:14" x14ac:dyDescent="0.3">
      <c r="A104" s="11" t="s">
        <v>145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>
        <f>+J97-J100</f>
        <v>2365</v>
      </c>
      <c r="K104" s="11">
        <f>+K97-K100</f>
        <v>2365</v>
      </c>
      <c r="L104" s="11">
        <f>+L97-L100</f>
        <v>2365</v>
      </c>
      <c r="M104" s="11">
        <f>+M97-M100</f>
        <v>2365</v>
      </c>
      <c r="N104" s="11">
        <f>+N97-N100</f>
        <v>2365</v>
      </c>
    </row>
    <row r="105" spans="1:14" x14ac:dyDescent="0.3">
      <c r="A105" s="49" t="s">
        <v>140</v>
      </c>
      <c r="C105" s="50">
        <f t="shared" ref="C105:N105" si="80">+IFERROR(C104/B104-1,"nm")</f>
        <v>0.38167170191339372</v>
      </c>
      <c r="D105" s="50">
        <f t="shared" si="80"/>
        <v>9.8396501457725938E-2</v>
      </c>
      <c r="E105" s="50">
        <f t="shared" si="80"/>
        <v>0.19907100199071004</v>
      </c>
      <c r="F105" s="50">
        <f t="shared" si="80"/>
        <v>0.31488655229662421</v>
      </c>
      <c r="G105" s="50">
        <f t="shared" si="80"/>
        <v>4.7979797979798011E-2</v>
      </c>
      <c r="H105" s="50">
        <f t="shared" si="80"/>
        <v>0.30240963855421676</v>
      </c>
      <c r="I105" s="50">
        <f t="shared" si="80"/>
        <v>-0.27073697193956214</v>
      </c>
      <c r="J105" s="50">
        <f t="shared" si="80"/>
        <v>0</v>
      </c>
      <c r="K105" s="50">
        <f t="shared" si="80"/>
        <v>0</v>
      </c>
      <c r="L105" s="50">
        <f t="shared" si="80"/>
        <v>0</v>
      </c>
      <c r="M105" s="50">
        <f t="shared" si="80"/>
        <v>0</v>
      </c>
      <c r="N105" s="50">
        <f t="shared" si="80"/>
        <v>0</v>
      </c>
    </row>
    <row r="106" spans="1:14" x14ac:dyDescent="0.3">
      <c r="A106" s="49" t="s">
        <v>142</v>
      </c>
      <c r="B106" s="50">
        <f t="shared" ref="B106:I106" si="81">+IFERROR(B104/B$83,"nm")</f>
        <v>0.3237691555265732</v>
      </c>
      <c r="C106" s="50">
        <f t="shared" si="81"/>
        <v>0.36248348745046233</v>
      </c>
      <c r="D106" s="50">
        <f t="shared" si="81"/>
        <v>0.35567618598064671</v>
      </c>
      <c r="E106" s="50">
        <f t="shared" si="81"/>
        <v>0.35196727697701596</v>
      </c>
      <c r="F106" s="50">
        <f t="shared" si="81"/>
        <v>0.38273195876288657</v>
      </c>
      <c r="G106" s="50">
        <f t="shared" si="81"/>
        <v>0.37281030094325496</v>
      </c>
      <c r="H106" s="50">
        <f t="shared" si="81"/>
        <v>0.39119420989143544</v>
      </c>
      <c r="I106" s="50">
        <f t="shared" si="81"/>
        <v>0.31336955081489332</v>
      </c>
      <c r="J106" s="58">
        <f>+IFERROR(J104/J$21,"nm")</f>
        <v>0.12886176646869721</v>
      </c>
      <c r="K106" s="58">
        <f>+IFERROR(K104/K$21,"nm")</f>
        <v>0.12886176646869721</v>
      </c>
      <c r="L106" s="58">
        <f>+IFERROR(L104/L$21,"nm")</f>
        <v>0.12886176646869721</v>
      </c>
      <c r="M106" s="58">
        <f>+IFERROR(M104/M$21,"nm")</f>
        <v>0.12886176646869721</v>
      </c>
      <c r="N106" s="58">
        <f>+IFERROR(N104/N$21,"nm")</f>
        <v>0.12886176646869721</v>
      </c>
    </row>
    <row r="107" spans="1:14" x14ac:dyDescent="0.3">
      <c r="A107" s="11" t="s">
        <v>146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7">
        <f>+J83*J109</f>
        <v>78</v>
      </c>
      <c r="K107" s="57">
        <f>+K83*K109</f>
        <v>78</v>
      </c>
      <c r="L107" s="57">
        <f>+L83*L109</f>
        <v>78</v>
      </c>
      <c r="M107" s="57">
        <f>+M83*M109</f>
        <v>78</v>
      </c>
      <c r="N107" s="57">
        <f>+N83*N109</f>
        <v>78</v>
      </c>
    </row>
    <row r="108" spans="1:14" x14ac:dyDescent="0.3">
      <c r="A108" s="49" t="s">
        <v>140</v>
      </c>
      <c r="C108" s="50">
        <f t="shared" ref="C108:N108" si="82">+IFERROR(C107/B107-1,"nm")</f>
        <v>-0.3623188405797102</v>
      </c>
      <c r="D108" s="50">
        <f t="shared" si="82"/>
        <v>0.15909090909090917</v>
      </c>
      <c r="E108" s="50">
        <f t="shared" si="82"/>
        <v>0.49019607843137258</v>
      </c>
      <c r="F108" s="50">
        <f t="shared" si="82"/>
        <v>-0.35526315789473684</v>
      </c>
      <c r="G108" s="50">
        <f t="shared" si="82"/>
        <v>-0.4285714285714286</v>
      </c>
      <c r="H108" s="50">
        <f t="shared" si="82"/>
        <v>2.3571428571428572</v>
      </c>
      <c r="I108" s="50">
        <f t="shared" si="82"/>
        <v>-0.17021276595744683</v>
      </c>
      <c r="J108" s="50">
        <f t="shared" si="82"/>
        <v>0</v>
      </c>
      <c r="K108" s="50">
        <f t="shared" si="82"/>
        <v>0</v>
      </c>
      <c r="L108" s="50">
        <f t="shared" si="82"/>
        <v>0</v>
      </c>
      <c r="M108" s="50">
        <f t="shared" si="82"/>
        <v>0</v>
      </c>
      <c r="N108" s="50">
        <f t="shared" si="82"/>
        <v>0</v>
      </c>
    </row>
    <row r="109" spans="1:14" x14ac:dyDescent="0.3">
      <c r="A109" s="49" t="s">
        <v>144</v>
      </c>
      <c r="B109" s="50">
        <f t="shared" ref="B109:I109" si="83">+IFERROR(B107/B$83,"nm")</f>
        <v>2.2497554613628953E-2</v>
      </c>
      <c r="C109" s="50">
        <f t="shared" si="83"/>
        <v>1.1624834874504624E-2</v>
      </c>
      <c r="D109" s="50">
        <f t="shared" si="83"/>
        <v>1.2036818503658248E-2</v>
      </c>
      <c r="E109" s="50">
        <f t="shared" si="83"/>
        <v>1.4803272302298403E-2</v>
      </c>
      <c r="F109" s="50">
        <f t="shared" si="83"/>
        <v>7.8930412371134018E-3</v>
      </c>
      <c r="G109" s="50">
        <f t="shared" si="83"/>
        <v>4.1922443479562805E-3</v>
      </c>
      <c r="H109" s="50">
        <f t="shared" si="83"/>
        <v>1.1338962605548853E-2</v>
      </c>
      <c r="I109" s="50">
        <f t="shared" si="83"/>
        <v>1.0335232542732211E-2</v>
      </c>
      <c r="J109" s="56">
        <f>+I109</f>
        <v>1.0335232542732211E-2</v>
      </c>
      <c r="K109" s="56">
        <f>+J109</f>
        <v>1.0335232542732211E-2</v>
      </c>
      <c r="L109" s="56">
        <f>+K109</f>
        <v>1.0335232542732211E-2</v>
      </c>
      <c r="M109" s="56">
        <f>+L109</f>
        <v>1.0335232542732211E-2</v>
      </c>
      <c r="N109" s="56">
        <f>+M109</f>
        <v>1.0335232542732211E-2</v>
      </c>
    </row>
    <row r="110" spans="1:14" x14ac:dyDescent="0.3">
      <c r="A110" s="11" t="s">
        <v>147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7">
        <f>+J83*J112</f>
        <v>303</v>
      </c>
      <c r="K110" s="57">
        <f>+K83*K112</f>
        <v>303</v>
      </c>
      <c r="L110" s="57">
        <f>+L83*L112</f>
        <v>303</v>
      </c>
      <c r="M110" s="57">
        <f>+M83*M112</f>
        <v>303</v>
      </c>
      <c r="N110" s="57">
        <f>+N83*N112</f>
        <v>303</v>
      </c>
    </row>
    <row r="111" spans="1:14" x14ac:dyDescent="0.3">
      <c r="A111" s="49" t="s">
        <v>140</v>
      </c>
      <c r="C111" s="50">
        <f t="shared" ref="C111:I111" si="84">+IFERROR(C110/B110-1,"nm")</f>
        <v>-7.8740157480314932E-2</v>
      </c>
      <c r="D111" s="50">
        <f t="shared" si="84"/>
        <v>-3.8461538461538436E-2</v>
      </c>
      <c r="E111" s="50">
        <f t="shared" si="84"/>
        <v>0.13777777777777778</v>
      </c>
      <c r="F111" s="50">
        <f t="shared" si="84"/>
        <v>-7.421875E-2</v>
      </c>
      <c r="G111" s="50">
        <f t="shared" si="84"/>
        <v>-9.7046413502109741E-2</v>
      </c>
      <c r="H111" s="50">
        <f t="shared" si="84"/>
        <v>0.34579439252336441</v>
      </c>
      <c r="I111" s="50">
        <f t="shared" si="84"/>
        <v>5.2083333333333259E-2</v>
      </c>
      <c r="J111" s="50">
        <f>+J112+J113</f>
        <v>4.0148403339075128E-2</v>
      </c>
      <c r="K111" s="50">
        <f>+K112+K113</f>
        <v>4.0148403339075128E-2</v>
      </c>
      <c r="L111" s="50">
        <f>+L112+L113</f>
        <v>4.0148403339075128E-2</v>
      </c>
      <c r="M111" s="50">
        <f>+M112+M113</f>
        <v>4.0148403339075128E-2</v>
      </c>
      <c r="N111" s="50">
        <f>+N112+N113</f>
        <v>4.0148403339075128E-2</v>
      </c>
    </row>
    <row r="112" spans="1:14" x14ac:dyDescent="0.3">
      <c r="A112" s="49" t="s">
        <v>144</v>
      </c>
      <c r="B112" s="50">
        <f t="shared" ref="B112:I112" si="85">+IFERROR(B110/B$83,"nm")</f>
        <v>8.2817085099445714E-2</v>
      </c>
      <c r="C112" s="50">
        <f t="shared" si="85"/>
        <v>6.1822985468956405E-2</v>
      </c>
      <c r="D112" s="50">
        <f t="shared" si="85"/>
        <v>5.31036110455511E-2</v>
      </c>
      <c r="E112" s="50">
        <f t="shared" si="85"/>
        <v>4.9863654070899883E-2</v>
      </c>
      <c r="F112" s="50">
        <f t="shared" si="85"/>
        <v>3.817654639175258E-2</v>
      </c>
      <c r="G112" s="50">
        <f t="shared" si="85"/>
        <v>3.2040724659380147E-2</v>
      </c>
      <c r="H112" s="50">
        <f t="shared" si="85"/>
        <v>3.4740651387213509E-2</v>
      </c>
      <c r="I112" s="50">
        <f t="shared" si="85"/>
        <v>4.0148403339075128E-2</v>
      </c>
      <c r="J112" s="56">
        <f>+I112</f>
        <v>4.0148403339075128E-2</v>
      </c>
      <c r="K112" s="56">
        <f>+J112</f>
        <v>4.0148403339075128E-2</v>
      </c>
      <c r="L112" s="56">
        <f>+K112</f>
        <v>4.0148403339075128E-2</v>
      </c>
      <c r="M112" s="56">
        <f>+L112</f>
        <v>4.0148403339075128E-2</v>
      </c>
      <c r="N112" s="56">
        <f>+M112</f>
        <v>4.0148403339075128E-2</v>
      </c>
    </row>
    <row r="113" spans="1:14" x14ac:dyDescent="0.3">
      <c r="A113" s="52" t="str">
        <f>+Historicals!A195</f>
        <v>Asia Pacific &amp; Latin America</v>
      </c>
      <c r="B113" s="53"/>
      <c r="C113" s="53"/>
      <c r="D113" s="53"/>
      <c r="E113" s="53"/>
      <c r="F113" s="53"/>
      <c r="G113" s="53"/>
      <c r="H113" s="53"/>
      <c r="I113" s="53"/>
      <c r="J113" s="47"/>
      <c r="K113" s="47"/>
      <c r="L113" s="47"/>
      <c r="M113" s="47"/>
      <c r="N113" s="47"/>
    </row>
    <row r="114" spans="1:14" x14ac:dyDescent="0.3">
      <c r="A114" s="11" t="s">
        <v>148</v>
      </c>
      <c r="B114" s="11">
        <f t="shared" ref="B114:I114" si="86">B116+B120+B124</f>
        <v>4653</v>
      </c>
      <c r="C114" s="11">
        <f t="shared" si="86"/>
        <v>4317</v>
      </c>
      <c r="D114" s="11">
        <f t="shared" si="86"/>
        <v>4737</v>
      </c>
      <c r="E114" s="11">
        <f t="shared" si="86"/>
        <v>5166</v>
      </c>
      <c r="F114" s="11">
        <f t="shared" si="86"/>
        <v>5254</v>
      </c>
      <c r="G114" s="11">
        <f t="shared" si="86"/>
        <v>5028</v>
      </c>
      <c r="H114" s="11">
        <f t="shared" si="86"/>
        <v>5343</v>
      </c>
      <c r="I114" s="11">
        <f t="shared" si="86"/>
        <v>5955</v>
      </c>
      <c r="J114" s="11">
        <f>+SUM(J116+J120+J124)</f>
        <v>5955</v>
      </c>
      <c r="K114" s="11">
        <f>+SUM(K116+K120+K124)</f>
        <v>5955</v>
      </c>
      <c r="L114" s="11">
        <f>+SUM(L116+L120+L124)</f>
        <v>5955</v>
      </c>
      <c r="M114" s="11">
        <f>+SUM(M116+M120+M124)</f>
        <v>5955</v>
      </c>
      <c r="N114" s="11">
        <f>+SUM(N116+N120+N124)</f>
        <v>5955</v>
      </c>
    </row>
    <row r="115" spans="1:14" x14ac:dyDescent="0.3">
      <c r="A115" s="54" t="s">
        <v>140</v>
      </c>
      <c r="C115" s="50">
        <f t="shared" ref="C115:N115" si="87">+IFERROR(C114/B114-1,"nm")</f>
        <v>-7.2211476466795599E-2</v>
      </c>
      <c r="D115" s="50">
        <f t="shared" si="87"/>
        <v>9.7289784572619942E-2</v>
      </c>
      <c r="E115" s="50">
        <f t="shared" si="87"/>
        <v>9.0563647878403986E-2</v>
      </c>
      <c r="F115" s="50">
        <f t="shared" si="87"/>
        <v>1.7034456058846237E-2</v>
      </c>
      <c r="G115" s="50">
        <f t="shared" si="87"/>
        <v>-4.3014845831747195E-2</v>
      </c>
      <c r="H115" s="50">
        <f t="shared" si="87"/>
        <v>6.2649164677804237E-2</v>
      </c>
      <c r="I115" s="50">
        <f t="shared" si="87"/>
        <v>0.11454239191465465</v>
      </c>
      <c r="J115" s="50">
        <f t="shared" si="87"/>
        <v>0</v>
      </c>
      <c r="K115" s="50">
        <f t="shared" si="87"/>
        <v>0</v>
      </c>
      <c r="L115" s="50">
        <f t="shared" si="87"/>
        <v>0</v>
      </c>
      <c r="M115" s="50">
        <f t="shared" si="87"/>
        <v>0</v>
      </c>
      <c r="N115" s="50">
        <f t="shared" si="87"/>
        <v>0</v>
      </c>
    </row>
    <row r="116" spans="1:14" x14ac:dyDescent="0.3">
      <c r="A116" s="55" t="s">
        <v>112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>
        <f>+I116*(1+J117)</f>
        <v>4111</v>
      </c>
      <c r="K116" s="11">
        <f>+J116*(1+K117)</f>
        <v>4111</v>
      </c>
      <c r="L116" s="11">
        <f>+K116*(1+L117)</f>
        <v>4111</v>
      </c>
      <c r="M116" s="11">
        <f>+L116*(1+M117)</f>
        <v>4111</v>
      </c>
      <c r="N116" s="11">
        <f>+M116*(1+N117)</f>
        <v>4111</v>
      </c>
    </row>
    <row r="117" spans="1:14" x14ac:dyDescent="0.3">
      <c r="A117" s="54" t="s">
        <v>140</v>
      </c>
      <c r="C117" s="50">
        <f t="shared" ref="C117:I117" si="88">+IFERROR(C116/B116-1,"nm")</f>
        <v>-5.269964435822827E-2</v>
      </c>
      <c r="D117" s="50">
        <f t="shared" si="88"/>
        <v>0.12116040955631391</v>
      </c>
      <c r="E117" s="50">
        <f t="shared" si="88"/>
        <v>8.8280060882800715E-2</v>
      </c>
      <c r="F117" s="50">
        <f t="shared" si="88"/>
        <v>1.3146853146853044E-2</v>
      </c>
      <c r="G117" s="50">
        <f t="shared" si="88"/>
        <v>-4.7763666482606326E-2</v>
      </c>
      <c r="H117" s="50">
        <f t="shared" si="88"/>
        <v>6.0887213685126174E-2</v>
      </c>
      <c r="I117" s="50">
        <f t="shared" si="88"/>
        <v>0.12353101940420874</v>
      </c>
      <c r="J117" s="50">
        <f>+J118+J119</f>
        <v>0</v>
      </c>
      <c r="K117" s="50">
        <f>+K118+K119</f>
        <v>0</v>
      </c>
      <c r="L117" s="50">
        <f>+L118+L119</f>
        <v>0</v>
      </c>
      <c r="M117" s="50">
        <f>+M118+M119</f>
        <v>0</v>
      </c>
      <c r="N117" s="50">
        <f>+N118+N119</f>
        <v>0</v>
      </c>
    </row>
    <row r="118" spans="1:14" x14ac:dyDescent="0.3">
      <c r="A118" s="54" t="s">
        <v>149</v>
      </c>
      <c r="B118" s="50">
        <f>+Historicals!B196</f>
        <v>0.12</v>
      </c>
      <c r="C118" s="50">
        <f>+Historicals!C196</f>
        <v>0.19</v>
      </c>
      <c r="D118" s="50">
        <f>+Historicals!D196</f>
        <v>0.16</v>
      </c>
      <c r="E118" s="50">
        <f>+Historicals!E196</f>
        <v>0.09</v>
      </c>
      <c r="F118" s="50">
        <f>+Historicals!F196</f>
        <v>0.12</v>
      </c>
      <c r="G118" s="50">
        <f>+Historicals!G196</f>
        <v>0</v>
      </c>
      <c r="H118" s="50">
        <f>+Historicals!H196</f>
        <v>0.08</v>
      </c>
      <c r="I118" s="50">
        <f>+Historicals!I196</f>
        <v>0.17</v>
      </c>
      <c r="J118" s="56">
        <v>0</v>
      </c>
      <c r="K118" s="56">
        <f t="shared" ref="K118:N119" si="89">+J118</f>
        <v>0</v>
      </c>
      <c r="L118" s="56">
        <f t="shared" si="89"/>
        <v>0</v>
      </c>
      <c r="M118" s="56">
        <f t="shared" si="89"/>
        <v>0</v>
      </c>
      <c r="N118" s="56">
        <f t="shared" si="89"/>
        <v>0</v>
      </c>
    </row>
    <row r="119" spans="1:14" x14ac:dyDescent="0.3">
      <c r="A119" s="54" t="s">
        <v>150</v>
      </c>
      <c r="C119" s="50">
        <f t="shared" ref="C119:I119" si="90">+IFERROR(C117-C118,"nm")</f>
        <v>-0.24269964435822827</v>
      </c>
      <c r="D119" s="50">
        <f t="shared" si="90"/>
        <v>-3.8839590443686095E-2</v>
      </c>
      <c r="E119" s="50">
        <f t="shared" si="90"/>
        <v>-1.7199391171992817E-3</v>
      </c>
      <c r="F119" s="50">
        <f t="shared" si="90"/>
        <v>-0.10685314685314695</v>
      </c>
      <c r="G119" s="50">
        <f t="shared" si="90"/>
        <v>-4.7763666482606326E-2</v>
      </c>
      <c r="H119" s="50">
        <f t="shared" si="90"/>
        <v>-1.9112786314873828E-2</v>
      </c>
      <c r="I119" s="50">
        <f t="shared" si="90"/>
        <v>-4.646898059579127E-2</v>
      </c>
      <c r="J119" s="56">
        <v>0</v>
      </c>
      <c r="K119" s="56">
        <f t="shared" si="89"/>
        <v>0</v>
      </c>
      <c r="L119" s="56">
        <f t="shared" si="89"/>
        <v>0</v>
      </c>
      <c r="M119" s="56">
        <f t="shared" si="89"/>
        <v>0</v>
      </c>
      <c r="N119" s="56">
        <f t="shared" si="89"/>
        <v>0</v>
      </c>
    </row>
    <row r="120" spans="1:14" x14ac:dyDescent="0.3">
      <c r="A120" s="55" t="s">
        <v>113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>
        <f>+I120*(1+J121)</f>
        <v>1610</v>
      </c>
      <c r="K120" s="11">
        <f>+J120*(1+K121)</f>
        <v>1610</v>
      </c>
      <c r="L120" s="11">
        <f>+K120*(1+L121)</f>
        <v>1610</v>
      </c>
      <c r="M120" s="11">
        <f>+L120*(1+M121)</f>
        <v>1610</v>
      </c>
      <c r="N120" s="11">
        <f>+M120*(1+N121)</f>
        <v>1610</v>
      </c>
    </row>
    <row r="121" spans="1:14" x14ac:dyDescent="0.3">
      <c r="A121" s="54" t="s">
        <v>140</v>
      </c>
      <c r="C121" s="50">
        <f t="shared" ref="C121:I121" si="91">+IFERROR(C120/B120-1,"nm")</f>
        <v>-0.10711430855315751</v>
      </c>
      <c r="D121" s="50">
        <f t="shared" si="91"/>
        <v>6.0877350044762801E-2</v>
      </c>
      <c r="E121" s="50">
        <f t="shared" si="91"/>
        <v>0.13670886075949373</v>
      </c>
      <c r="F121" s="50">
        <f t="shared" si="91"/>
        <v>3.563474387527843E-2</v>
      </c>
      <c r="G121" s="50">
        <f t="shared" si="91"/>
        <v>-2.1505376344086002E-2</v>
      </c>
      <c r="H121" s="50">
        <f t="shared" si="91"/>
        <v>9.4505494505494614E-2</v>
      </c>
      <c r="I121" s="50">
        <f t="shared" si="91"/>
        <v>7.7643908969210251E-2</v>
      </c>
      <c r="J121" s="50">
        <f>+J122+J123</f>
        <v>0</v>
      </c>
      <c r="K121" s="50">
        <f>+K122+K123</f>
        <v>0</v>
      </c>
      <c r="L121" s="50">
        <f>+L122+L123</f>
        <v>0</v>
      </c>
      <c r="M121" s="50">
        <f>+M122+M123</f>
        <v>0</v>
      </c>
      <c r="N121" s="50">
        <f>+N122+N123</f>
        <v>0</v>
      </c>
    </row>
    <row r="122" spans="1:14" x14ac:dyDescent="0.3">
      <c r="A122" s="54" t="s">
        <v>149</v>
      </c>
      <c r="B122" s="50">
        <f>+Historicals!B197</f>
        <v>0.08</v>
      </c>
      <c r="C122" s="50">
        <f>+Historicals!C197</f>
        <v>0.1</v>
      </c>
      <c r="D122" s="50">
        <f>+Historicals!D197</f>
        <v>0.09</v>
      </c>
      <c r="E122" s="50">
        <f>+Historicals!E197</f>
        <v>0.15</v>
      </c>
      <c r="F122" s="50">
        <f>+Historicals!F197</f>
        <v>0.15</v>
      </c>
      <c r="G122" s="50">
        <f>+Historicals!G197</f>
        <v>0.03</v>
      </c>
      <c r="H122" s="50">
        <f>+Historicals!H197</f>
        <v>0.1</v>
      </c>
      <c r="I122" s="50">
        <f>+Historicals!I197</f>
        <v>0.12</v>
      </c>
      <c r="J122" s="56">
        <v>0</v>
      </c>
      <c r="K122" s="56">
        <f t="shared" ref="K122:N123" si="92">+J122</f>
        <v>0</v>
      </c>
      <c r="L122" s="56">
        <f t="shared" si="92"/>
        <v>0</v>
      </c>
      <c r="M122" s="56">
        <f t="shared" si="92"/>
        <v>0</v>
      </c>
      <c r="N122" s="56">
        <f t="shared" si="92"/>
        <v>0</v>
      </c>
    </row>
    <row r="123" spans="1:14" x14ac:dyDescent="0.3">
      <c r="A123" s="54" t="s">
        <v>150</v>
      </c>
      <c r="C123" s="50">
        <f t="shared" ref="C123:I123" si="93">+IFERROR(C121-C122,"nm")</f>
        <v>-0.20711430855315752</v>
      </c>
      <c r="D123" s="50">
        <f t="shared" si="93"/>
        <v>-2.9122649955237195E-2</v>
      </c>
      <c r="E123" s="50">
        <f t="shared" si="93"/>
        <v>-1.3291139240506261E-2</v>
      </c>
      <c r="F123" s="50">
        <f t="shared" si="93"/>
        <v>-0.11436525612472156</v>
      </c>
      <c r="G123" s="50">
        <f t="shared" si="93"/>
        <v>-5.1505376344086001E-2</v>
      </c>
      <c r="H123" s="50">
        <f t="shared" si="93"/>
        <v>-5.4945054945053917E-3</v>
      </c>
      <c r="I123" s="50">
        <f t="shared" si="93"/>
        <v>-4.2356091030789744E-2</v>
      </c>
      <c r="J123" s="56">
        <v>0</v>
      </c>
      <c r="K123" s="56">
        <f t="shared" si="92"/>
        <v>0</v>
      </c>
      <c r="L123" s="56">
        <f t="shared" si="92"/>
        <v>0</v>
      </c>
      <c r="M123" s="56">
        <f t="shared" si="92"/>
        <v>0</v>
      </c>
      <c r="N123" s="56">
        <f t="shared" si="92"/>
        <v>0</v>
      </c>
    </row>
    <row r="124" spans="1:14" x14ac:dyDescent="0.3">
      <c r="A124" s="55" t="s">
        <v>114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>
        <f>+I124*(1+J125)</f>
        <v>234</v>
      </c>
      <c r="K124" s="11">
        <f>+J124*(1+K125)</f>
        <v>234</v>
      </c>
      <c r="L124" s="11">
        <f>+K124*(1+L125)</f>
        <v>234</v>
      </c>
      <c r="M124" s="11">
        <f>+L124*(1+M125)</f>
        <v>234</v>
      </c>
      <c r="N124" s="11">
        <f>+M124*(1+N125)</f>
        <v>234</v>
      </c>
    </row>
    <row r="125" spans="1:14" x14ac:dyDescent="0.3">
      <c r="A125" s="54" t="s">
        <v>140</v>
      </c>
      <c r="C125" s="50">
        <f t="shared" ref="C125:I125" si="94">+IFERROR(C124/B124-1,"nm")</f>
        <v>-0.12621359223300976</v>
      </c>
      <c r="D125" s="50">
        <f t="shared" si="94"/>
        <v>-1.1111111111111072E-2</v>
      </c>
      <c r="E125" s="50">
        <f t="shared" si="94"/>
        <v>-8.6142322097378266E-2</v>
      </c>
      <c r="F125" s="50">
        <f t="shared" si="94"/>
        <v>-2.8688524590163911E-2</v>
      </c>
      <c r="G125" s="50">
        <f t="shared" si="94"/>
        <v>-9.7046413502109741E-2</v>
      </c>
      <c r="H125" s="50">
        <f t="shared" si="94"/>
        <v>-0.11214953271028039</v>
      </c>
      <c r="I125" s="50">
        <f t="shared" si="94"/>
        <v>0.23157894736842111</v>
      </c>
      <c r="J125" s="50">
        <f>+J126+J127</f>
        <v>0</v>
      </c>
      <c r="K125" s="50">
        <f>+K126+K127</f>
        <v>0</v>
      </c>
      <c r="L125" s="50">
        <f>+L126+L127</f>
        <v>0</v>
      </c>
      <c r="M125" s="50">
        <f>+M126+M127</f>
        <v>0</v>
      </c>
      <c r="N125" s="50">
        <f>+N126+N127</f>
        <v>0</v>
      </c>
    </row>
    <row r="126" spans="1:14" x14ac:dyDescent="0.3">
      <c r="A126" s="54" t="s">
        <v>149</v>
      </c>
      <c r="B126" s="50">
        <f>+Historicals!B198</f>
        <v>0.03</v>
      </c>
      <c r="C126" s="50">
        <f>+Historicals!C198</f>
        <v>0.09</v>
      </c>
      <c r="D126" s="50">
        <f>+Historicals!D198</f>
        <v>-0.01</v>
      </c>
      <c r="E126" s="50">
        <f>+Historicals!E198</f>
        <v>-0.08</v>
      </c>
      <c r="F126" s="50">
        <f>+Historicals!F198</f>
        <v>0.08</v>
      </c>
      <c r="G126" s="50">
        <f>+Historicals!G198</f>
        <v>-0.04</v>
      </c>
      <c r="H126" s="50">
        <f>+Historicals!H198</f>
        <v>-0.09</v>
      </c>
      <c r="I126" s="50">
        <f>+Historicals!I198</f>
        <v>0.28000000000000003</v>
      </c>
      <c r="J126" s="56">
        <v>0</v>
      </c>
      <c r="K126" s="56">
        <f t="shared" ref="K126:N127" si="95">+J126</f>
        <v>0</v>
      </c>
      <c r="L126" s="56">
        <f t="shared" si="95"/>
        <v>0</v>
      </c>
      <c r="M126" s="56">
        <f t="shared" si="95"/>
        <v>0</v>
      </c>
      <c r="N126" s="56">
        <f t="shared" si="95"/>
        <v>0</v>
      </c>
    </row>
    <row r="127" spans="1:14" x14ac:dyDescent="0.3">
      <c r="A127" s="54" t="s">
        <v>150</v>
      </c>
      <c r="C127" s="50">
        <f t="shared" ref="C127:I127" si="96">+IFERROR(C125-C126,"nm")</f>
        <v>-0.21621359223300976</v>
      </c>
      <c r="D127" s="50">
        <f t="shared" si="96"/>
        <v>-1.1111111111110714E-3</v>
      </c>
      <c r="E127" s="50">
        <f t="shared" si="96"/>
        <v>-6.1423220973782638E-3</v>
      </c>
      <c r="F127" s="50">
        <f t="shared" si="96"/>
        <v>-0.10868852459016391</v>
      </c>
      <c r="G127" s="50">
        <f t="shared" si="96"/>
        <v>-5.704641350210974E-2</v>
      </c>
      <c r="H127" s="50">
        <f t="shared" si="96"/>
        <v>-2.214953271028039E-2</v>
      </c>
      <c r="I127" s="50">
        <f t="shared" si="96"/>
        <v>-4.842105263157892E-2</v>
      </c>
      <c r="J127" s="56">
        <v>0</v>
      </c>
      <c r="K127" s="56">
        <f t="shared" si="95"/>
        <v>0</v>
      </c>
      <c r="L127" s="56">
        <f t="shared" si="95"/>
        <v>0</v>
      </c>
      <c r="M127" s="56">
        <f t="shared" si="95"/>
        <v>0</v>
      </c>
      <c r="N127" s="56">
        <f t="shared" si="95"/>
        <v>0</v>
      </c>
    </row>
    <row r="128" spans="1:14" x14ac:dyDescent="0.3">
      <c r="A128" s="11" t="s">
        <v>141</v>
      </c>
      <c r="B128" s="57">
        <f t="shared" ref="B128:I128" si="97">+B135+B131</f>
        <v>967</v>
      </c>
      <c r="C128" s="57">
        <f t="shared" si="97"/>
        <v>1045</v>
      </c>
      <c r="D128" s="57">
        <f t="shared" si="97"/>
        <v>1036</v>
      </c>
      <c r="E128" s="57">
        <f t="shared" si="97"/>
        <v>1244</v>
      </c>
      <c r="F128" s="57">
        <f t="shared" si="97"/>
        <v>1376</v>
      </c>
      <c r="G128" s="57">
        <f t="shared" si="97"/>
        <v>1230</v>
      </c>
      <c r="H128" s="57">
        <f t="shared" si="97"/>
        <v>1573</v>
      </c>
      <c r="I128" s="57">
        <f t="shared" si="97"/>
        <v>1938</v>
      </c>
      <c r="J128" s="57">
        <f>+J114*J130</f>
        <v>1938</v>
      </c>
      <c r="K128" s="57">
        <f>+K114*K130</f>
        <v>1938</v>
      </c>
      <c r="L128" s="57">
        <f>+L114*L130</f>
        <v>1938</v>
      </c>
      <c r="M128" s="57">
        <f>+M114*M130</f>
        <v>1938</v>
      </c>
      <c r="N128" s="57">
        <f>+N114*N130</f>
        <v>1938</v>
      </c>
    </row>
    <row r="129" spans="1:14" x14ac:dyDescent="0.3">
      <c r="A129" s="49" t="s">
        <v>140</v>
      </c>
      <c r="C129" s="50">
        <f t="shared" ref="C129:N129" si="98">+IFERROR(C128/B128-1,"nm")</f>
        <v>8.0661840744570945E-2</v>
      </c>
      <c r="D129" s="50">
        <f t="shared" si="98"/>
        <v>-8.6124401913875159E-3</v>
      </c>
      <c r="E129" s="50">
        <f t="shared" si="98"/>
        <v>0.20077220077220082</v>
      </c>
      <c r="F129" s="50">
        <f t="shared" si="98"/>
        <v>0.10610932475884249</v>
      </c>
      <c r="G129" s="50">
        <f t="shared" si="98"/>
        <v>-0.10610465116279066</v>
      </c>
      <c r="H129" s="50">
        <f t="shared" si="98"/>
        <v>0.27886178861788613</v>
      </c>
      <c r="I129" s="50">
        <f t="shared" si="98"/>
        <v>0.23204068658614108</v>
      </c>
      <c r="J129" s="50">
        <f t="shared" si="98"/>
        <v>0</v>
      </c>
      <c r="K129" s="50">
        <f t="shared" si="98"/>
        <v>0</v>
      </c>
      <c r="L129" s="50">
        <f t="shared" si="98"/>
        <v>0</v>
      </c>
      <c r="M129" s="50">
        <f t="shared" si="98"/>
        <v>0</v>
      </c>
      <c r="N129" s="50">
        <f t="shared" si="98"/>
        <v>0</v>
      </c>
    </row>
    <row r="130" spans="1:14" x14ac:dyDescent="0.3">
      <c r="A130" s="49" t="s">
        <v>142</v>
      </c>
      <c r="B130" s="50">
        <f t="shared" ref="B130:I130" si="99">+IFERROR(B128/B$114,"nm")</f>
        <v>0.20782290995056951</v>
      </c>
      <c r="C130" s="50">
        <f t="shared" si="99"/>
        <v>0.24206624971044707</v>
      </c>
      <c r="D130" s="50">
        <f t="shared" si="99"/>
        <v>0.218703820983745</v>
      </c>
      <c r="E130" s="50">
        <f t="shared" si="99"/>
        <v>0.2408052651955091</v>
      </c>
      <c r="F130" s="50">
        <f t="shared" si="99"/>
        <v>0.26189569851541683</v>
      </c>
      <c r="G130" s="50">
        <f t="shared" si="99"/>
        <v>0.24463007159904535</v>
      </c>
      <c r="H130" s="50">
        <f t="shared" si="99"/>
        <v>0.2944038929440389</v>
      </c>
      <c r="I130" s="50">
        <f t="shared" si="99"/>
        <v>0.32544080604534004</v>
      </c>
      <c r="J130" s="56">
        <f>+I130</f>
        <v>0.32544080604534004</v>
      </c>
      <c r="K130" s="56">
        <f>+J130</f>
        <v>0.32544080604534004</v>
      </c>
      <c r="L130" s="56">
        <f>+K130</f>
        <v>0.32544080604534004</v>
      </c>
      <c r="M130" s="56">
        <f>+L130</f>
        <v>0.32544080604534004</v>
      </c>
      <c r="N130" s="56">
        <f>+M130</f>
        <v>0.32544080604534004</v>
      </c>
    </row>
    <row r="131" spans="1:14" x14ac:dyDescent="0.3">
      <c r="A131" s="11" t="s">
        <v>143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7">
        <f>+J134*J141</f>
        <v>41.999999999999993</v>
      </c>
      <c r="K131" s="57">
        <f>+K134*K141</f>
        <v>41.999999999999993</v>
      </c>
      <c r="L131" s="57">
        <f>+L134*L141</f>
        <v>41.999999999999993</v>
      </c>
      <c r="M131" s="57">
        <f>+M134*M141</f>
        <v>41.999999999999993</v>
      </c>
      <c r="N131" s="57">
        <f>+N134*N141</f>
        <v>41.999999999999993</v>
      </c>
    </row>
    <row r="132" spans="1:14" x14ac:dyDescent="0.3">
      <c r="A132" s="49" t="s">
        <v>140</v>
      </c>
      <c r="C132" s="50">
        <f t="shared" ref="C132:N132" si="100">+IFERROR(C131/B131-1,"nm")</f>
        <v>-0.12244897959183676</v>
      </c>
      <c r="D132" s="50">
        <f t="shared" si="100"/>
        <v>0.30232558139534893</v>
      </c>
      <c r="E132" s="50">
        <f t="shared" si="100"/>
        <v>-1.7857142857142905E-2</v>
      </c>
      <c r="F132" s="50">
        <f t="shared" si="100"/>
        <v>-3.6363636363636376E-2</v>
      </c>
      <c r="G132" s="50">
        <f t="shared" si="100"/>
        <v>-0.13207547169811318</v>
      </c>
      <c r="H132" s="50">
        <f t="shared" si="100"/>
        <v>-6.5217391304347783E-2</v>
      </c>
      <c r="I132" s="50">
        <f t="shared" si="100"/>
        <v>-2.3255813953488413E-2</v>
      </c>
      <c r="J132" s="50">
        <f t="shared" si="100"/>
        <v>-2.2204460492503131E-16</v>
      </c>
      <c r="K132" s="50">
        <f t="shared" si="100"/>
        <v>0</v>
      </c>
      <c r="L132" s="50">
        <f t="shared" si="100"/>
        <v>0</v>
      </c>
      <c r="M132" s="50">
        <f t="shared" si="100"/>
        <v>0</v>
      </c>
      <c r="N132" s="50">
        <f t="shared" si="100"/>
        <v>0</v>
      </c>
    </row>
    <row r="133" spans="1:14" x14ac:dyDescent="0.3">
      <c r="A133" s="49" t="s">
        <v>144</v>
      </c>
      <c r="B133" s="50">
        <f t="shared" ref="B133:I133" si="101">+IFERROR(B131/B$114,"nm")</f>
        <v>1.053084031807436E-2</v>
      </c>
      <c r="C133" s="50">
        <f t="shared" si="101"/>
        <v>9.9606208014825105E-3</v>
      </c>
      <c r="D133" s="50">
        <f t="shared" si="101"/>
        <v>1.1821828161283512E-2</v>
      </c>
      <c r="E133" s="50">
        <f t="shared" si="101"/>
        <v>1.064653503677894E-2</v>
      </c>
      <c r="F133" s="50">
        <f t="shared" si="101"/>
        <v>1.0087552341073468E-2</v>
      </c>
      <c r="G133" s="50">
        <f t="shared" si="101"/>
        <v>9.148766905330152E-3</v>
      </c>
      <c r="H133" s="50">
        <f t="shared" si="101"/>
        <v>8.0479131574022079E-3</v>
      </c>
      <c r="I133" s="50">
        <f t="shared" si="101"/>
        <v>7.0528967254408059E-3</v>
      </c>
      <c r="J133" s="50">
        <f>+IFERROR(J131/J$21,"nm")</f>
        <v>2.2884542036724236E-3</v>
      </c>
      <c r="K133" s="50">
        <f>+IFERROR(K131/K$21,"nm")</f>
        <v>2.2884542036724236E-3</v>
      </c>
      <c r="L133" s="50">
        <f>+IFERROR(L131/L$21,"nm")</f>
        <v>2.2884542036724236E-3</v>
      </c>
      <c r="M133" s="50">
        <f>+IFERROR(M131/M$21,"nm")</f>
        <v>2.2884542036724236E-3</v>
      </c>
      <c r="N133" s="50">
        <f>+IFERROR(N131/N$21,"nm")</f>
        <v>2.2884542036724236E-3</v>
      </c>
    </row>
    <row r="134" spans="1:14" x14ac:dyDescent="0.3">
      <c r="A134" s="49" t="s">
        <v>151</v>
      </c>
      <c r="B134" s="50">
        <f t="shared" ref="B134:I134" si="102">+IFERROR(B131/B141,"nm")</f>
        <v>0.1012396694214876</v>
      </c>
      <c r="C134" s="50">
        <f t="shared" si="102"/>
        <v>8.4148727984344418E-2</v>
      </c>
      <c r="D134" s="50">
        <f t="shared" si="102"/>
        <v>0.1050656660412758</v>
      </c>
      <c r="E134" s="50">
        <f t="shared" si="102"/>
        <v>9.212730318257957E-2</v>
      </c>
      <c r="F134" s="50">
        <f t="shared" si="102"/>
        <v>7.9699248120300756E-2</v>
      </c>
      <c r="G134" s="50">
        <f t="shared" si="102"/>
        <v>5.5421686746987948E-2</v>
      </c>
      <c r="H134" s="50">
        <f t="shared" si="102"/>
        <v>5.5128205128205127E-2</v>
      </c>
      <c r="I134" s="50">
        <f t="shared" si="102"/>
        <v>5.3231939163498096E-2</v>
      </c>
      <c r="J134" s="56">
        <f>+I134</f>
        <v>5.3231939163498096E-2</v>
      </c>
      <c r="K134" s="56">
        <f>+J134</f>
        <v>5.3231939163498096E-2</v>
      </c>
      <c r="L134" s="56">
        <f>+K134</f>
        <v>5.3231939163498096E-2</v>
      </c>
      <c r="M134" s="56">
        <f>+L134</f>
        <v>5.3231939163498096E-2</v>
      </c>
      <c r="N134" s="56">
        <f>+M134</f>
        <v>5.3231939163498096E-2</v>
      </c>
    </row>
    <row r="135" spans="1:14" x14ac:dyDescent="0.3">
      <c r="A135" s="11" t="s">
        <v>145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>
        <f>+J128-J131</f>
        <v>1896</v>
      </c>
      <c r="K135" s="11">
        <f>+K128-K131</f>
        <v>1896</v>
      </c>
      <c r="L135" s="11">
        <f>+L128-L131</f>
        <v>1896</v>
      </c>
      <c r="M135" s="11">
        <f>+M128-M131</f>
        <v>1896</v>
      </c>
      <c r="N135" s="11">
        <f>+N128-N131</f>
        <v>1896</v>
      </c>
    </row>
    <row r="136" spans="1:14" x14ac:dyDescent="0.3">
      <c r="A136" s="49" t="s">
        <v>140</v>
      </c>
      <c r="C136" s="50">
        <f t="shared" ref="C136:N136" si="103">+IFERROR(C135/B135-1,"nm")</f>
        <v>9.1503267973856106E-2</v>
      </c>
      <c r="D136" s="50">
        <f t="shared" si="103"/>
        <v>-2.1956087824351322E-2</v>
      </c>
      <c r="E136" s="50">
        <f t="shared" si="103"/>
        <v>0.21326530612244898</v>
      </c>
      <c r="F136" s="50">
        <f t="shared" si="103"/>
        <v>0.11269974768713209</v>
      </c>
      <c r="G136" s="50">
        <f t="shared" si="103"/>
        <v>-0.1050642479213908</v>
      </c>
      <c r="H136" s="50">
        <f t="shared" si="103"/>
        <v>0.29222972972972983</v>
      </c>
      <c r="I136" s="50">
        <f t="shared" si="103"/>
        <v>0.23921568627450984</v>
      </c>
      <c r="J136" s="50">
        <f t="shared" si="103"/>
        <v>0</v>
      </c>
      <c r="K136" s="50">
        <f t="shared" si="103"/>
        <v>0</v>
      </c>
      <c r="L136" s="50">
        <f t="shared" si="103"/>
        <v>0</v>
      </c>
      <c r="M136" s="50">
        <f t="shared" si="103"/>
        <v>0</v>
      </c>
      <c r="N136" s="50">
        <f t="shared" si="103"/>
        <v>0</v>
      </c>
    </row>
    <row r="137" spans="1:14" x14ac:dyDescent="0.3">
      <c r="A137" s="49" t="s">
        <v>142</v>
      </c>
      <c r="B137" s="50">
        <f t="shared" ref="B137:N137" si="104">+IFERROR(B135/B$114,"nm")</f>
        <v>0.19729206963249515</v>
      </c>
      <c r="C137" s="50">
        <f t="shared" si="104"/>
        <v>0.23210562890896455</v>
      </c>
      <c r="D137" s="50">
        <f t="shared" si="104"/>
        <v>0.20688199282246147</v>
      </c>
      <c r="E137" s="50">
        <f t="shared" si="104"/>
        <v>0.23015873015873015</v>
      </c>
      <c r="F137" s="50">
        <f t="shared" si="104"/>
        <v>0.25180814617434338</v>
      </c>
      <c r="G137" s="50">
        <f t="shared" si="104"/>
        <v>0.2354813046937152</v>
      </c>
      <c r="H137" s="50">
        <f t="shared" si="104"/>
        <v>0.28635597978663674</v>
      </c>
      <c r="I137" s="50">
        <f t="shared" si="104"/>
        <v>0.31838790931989924</v>
      </c>
      <c r="J137" s="58">
        <f t="shared" si="104"/>
        <v>0.31838790931989924</v>
      </c>
      <c r="K137" s="58">
        <f t="shared" si="104"/>
        <v>0.31838790931989924</v>
      </c>
      <c r="L137" s="58">
        <f t="shared" si="104"/>
        <v>0.31838790931989924</v>
      </c>
      <c r="M137" s="58">
        <f t="shared" si="104"/>
        <v>0.31838790931989924</v>
      </c>
      <c r="N137" s="58">
        <f t="shared" si="104"/>
        <v>0.31838790931989924</v>
      </c>
    </row>
    <row r="138" spans="1:14" x14ac:dyDescent="0.3">
      <c r="A138" s="11" t="s">
        <v>146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7">
        <f>+J114*J140</f>
        <v>56</v>
      </c>
      <c r="K138" s="57">
        <f>+K114*K140</f>
        <v>56</v>
      </c>
      <c r="L138" s="57">
        <f>+L114*L140</f>
        <v>56</v>
      </c>
      <c r="M138" s="57">
        <f>+M114*M140</f>
        <v>56</v>
      </c>
      <c r="N138" s="57">
        <f>+N114*N140</f>
        <v>56</v>
      </c>
    </row>
    <row r="139" spans="1:14" x14ac:dyDescent="0.3">
      <c r="A139" s="49" t="s">
        <v>140</v>
      </c>
      <c r="C139" s="50">
        <f t="shared" ref="C139:N139" si="105">+IFERROR(C138/B138-1,"nm")</f>
        <v>0.23076923076923084</v>
      </c>
      <c r="D139" s="50">
        <f t="shared" si="105"/>
        <v>-7.8125E-2</v>
      </c>
      <c r="E139" s="50">
        <f t="shared" si="105"/>
        <v>-0.16949152542372881</v>
      </c>
      <c r="F139" s="50">
        <f t="shared" si="105"/>
        <v>-4.081632653061229E-2</v>
      </c>
      <c r="G139" s="50">
        <f t="shared" si="105"/>
        <v>-0.12765957446808507</v>
      </c>
      <c r="H139" s="50">
        <f t="shared" si="105"/>
        <v>0.31707317073170738</v>
      </c>
      <c r="I139" s="50">
        <f t="shared" si="105"/>
        <v>3.7037037037036979E-2</v>
      </c>
      <c r="J139" s="50">
        <f t="shared" si="105"/>
        <v>0</v>
      </c>
      <c r="K139" s="50">
        <f t="shared" si="105"/>
        <v>0</v>
      </c>
      <c r="L139" s="50">
        <f t="shared" si="105"/>
        <v>0</v>
      </c>
      <c r="M139" s="50">
        <f t="shared" si="105"/>
        <v>0</v>
      </c>
      <c r="N139" s="50">
        <f t="shared" si="105"/>
        <v>0</v>
      </c>
    </row>
    <row r="140" spans="1:14" x14ac:dyDescent="0.3">
      <c r="A140" s="49" t="s">
        <v>144</v>
      </c>
      <c r="B140" s="50">
        <f t="shared" ref="B140:I140" si="106">+IFERROR(B138/B$114,"nm")</f>
        <v>1.117558564367075E-2</v>
      </c>
      <c r="C140" s="50">
        <f t="shared" si="106"/>
        <v>1.4825110030113504E-2</v>
      </c>
      <c r="D140" s="50">
        <f t="shared" si="106"/>
        <v>1.2455140384209416E-2</v>
      </c>
      <c r="E140" s="50">
        <f t="shared" si="106"/>
        <v>9.485094850948509E-3</v>
      </c>
      <c r="F140" s="50">
        <f t="shared" si="106"/>
        <v>8.9455652835934533E-3</v>
      </c>
      <c r="G140" s="50">
        <f t="shared" si="106"/>
        <v>8.1543357199681775E-3</v>
      </c>
      <c r="H140" s="50">
        <f t="shared" si="106"/>
        <v>1.0106681639528355E-2</v>
      </c>
      <c r="I140" s="50">
        <f t="shared" si="106"/>
        <v>9.4038623005877411E-3</v>
      </c>
      <c r="J140" s="56">
        <f>+I140</f>
        <v>9.4038623005877411E-3</v>
      </c>
      <c r="K140" s="56">
        <f>+J140</f>
        <v>9.4038623005877411E-3</v>
      </c>
      <c r="L140" s="56">
        <f>+K140</f>
        <v>9.4038623005877411E-3</v>
      </c>
      <c r="M140" s="56">
        <f>+L140</f>
        <v>9.4038623005877411E-3</v>
      </c>
      <c r="N140" s="56">
        <f>+M140</f>
        <v>9.4038623005877411E-3</v>
      </c>
    </row>
    <row r="141" spans="1:14" x14ac:dyDescent="0.3">
      <c r="A141" s="11" t="s">
        <v>147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7">
        <f>+J114*J143</f>
        <v>788.99999999999989</v>
      </c>
      <c r="K141" s="57">
        <f>+K114*K143</f>
        <v>788.99999999999989</v>
      </c>
      <c r="L141" s="57">
        <f>+L114*L143</f>
        <v>788.99999999999989</v>
      </c>
      <c r="M141" s="57">
        <f>+M114*M143</f>
        <v>788.99999999999989</v>
      </c>
      <c r="N141" s="57">
        <f>+N114*N143</f>
        <v>788.99999999999989</v>
      </c>
    </row>
    <row r="142" spans="1:14" x14ac:dyDescent="0.3">
      <c r="A142" s="49" t="s">
        <v>140</v>
      </c>
      <c r="C142" s="50">
        <f t="shared" ref="C142:I142" si="107">+IFERROR(C141/B141-1,"nm")</f>
        <v>5.5785123966942241E-2</v>
      </c>
      <c r="D142" s="50">
        <f t="shared" si="107"/>
        <v>4.3052837573385627E-2</v>
      </c>
      <c r="E142" s="50">
        <f t="shared" si="107"/>
        <v>0.12007504690431525</v>
      </c>
      <c r="F142" s="50">
        <f t="shared" si="107"/>
        <v>0.11390284757118918</v>
      </c>
      <c r="G142" s="50">
        <f t="shared" si="107"/>
        <v>0.24812030075187974</v>
      </c>
      <c r="H142" s="50">
        <f t="shared" si="107"/>
        <v>-6.0240963855421659E-2</v>
      </c>
      <c r="I142" s="50">
        <f t="shared" si="107"/>
        <v>1.1538461538461497E-2</v>
      </c>
      <c r="J142" s="50">
        <f>+J143+J144</f>
        <v>0.13249370277078085</v>
      </c>
      <c r="K142" s="50">
        <f>+K143+K144</f>
        <v>0.13249370277078085</v>
      </c>
      <c r="L142" s="50">
        <f>+L143+L144</f>
        <v>0.13249370277078085</v>
      </c>
      <c r="M142" s="50">
        <f>+M143+M144</f>
        <v>0.13249370277078085</v>
      </c>
      <c r="N142" s="50">
        <f>+N143+N144</f>
        <v>0.13249370277078085</v>
      </c>
    </row>
    <row r="143" spans="1:14" x14ac:dyDescent="0.3">
      <c r="A143" s="49" t="s">
        <v>144</v>
      </c>
      <c r="B143" s="50">
        <f t="shared" ref="B143:I143" si="108">+IFERROR(B141/B$114,"nm")</f>
        <v>0.10401891252955082</v>
      </c>
      <c r="C143" s="50">
        <f t="shared" si="108"/>
        <v>0.11836923789668752</v>
      </c>
      <c r="D143" s="50">
        <f t="shared" si="108"/>
        <v>0.11251847160650201</v>
      </c>
      <c r="E143" s="50">
        <f t="shared" si="108"/>
        <v>0.11556329849012775</v>
      </c>
      <c r="F143" s="50">
        <f t="shared" si="108"/>
        <v>0.12657023220403502</v>
      </c>
      <c r="G143" s="50">
        <f t="shared" si="108"/>
        <v>0.16507557677008752</v>
      </c>
      <c r="H143" s="50">
        <f t="shared" si="108"/>
        <v>0.145985401459854</v>
      </c>
      <c r="I143" s="50">
        <f t="shared" si="108"/>
        <v>0.13249370277078085</v>
      </c>
      <c r="J143" s="56">
        <f>+I143</f>
        <v>0.13249370277078085</v>
      </c>
      <c r="K143" s="56">
        <f>+J143</f>
        <v>0.13249370277078085</v>
      </c>
      <c r="L143" s="56">
        <f>+K143</f>
        <v>0.13249370277078085</v>
      </c>
      <c r="M143" s="56">
        <f>+L143</f>
        <v>0.13249370277078085</v>
      </c>
      <c r="N143" s="56">
        <f>+M143</f>
        <v>0.13249370277078085</v>
      </c>
    </row>
    <row r="144" spans="1:14" x14ac:dyDescent="0.3">
      <c r="A144" s="52" t="str">
        <f>+Historicals!A199</f>
        <v>Global Brand Divisions</v>
      </c>
      <c r="B144" s="53"/>
      <c r="C144" s="53"/>
      <c r="D144" s="53"/>
      <c r="E144" s="53"/>
      <c r="F144" s="53"/>
      <c r="G144" s="53"/>
      <c r="H144" s="53"/>
      <c r="I144" s="53"/>
      <c r="J144" s="47"/>
      <c r="K144" s="47"/>
      <c r="L144" s="47"/>
      <c r="M144" s="47"/>
      <c r="N144" s="47"/>
    </row>
    <row r="145" spans="1:14" x14ac:dyDescent="0.3">
      <c r="A145" s="11" t="s">
        <v>148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>
        <f>+I145*(1+J146)</f>
        <v>102</v>
      </c>
      <c r="K145" s="11">
        <f>+J145*(1+K146)</f>
        <v>102</v>
      </c>
      <c r="L145" s="11">
        <f>+K145*(1+L146)</f>
        <v>102</v>
      </c>
      <c r="M145" s="11">
        <f>+L145*(1+M146)</f>
        <v>102</v>
      </c>
      <c r="N145" s="11">
        <f>+M145*(1+N146)</f>
        <v>102</v>
      </c>
    </row>
    <row r="146" spans="1:14" x14ac:dyDescent="0.3">
      <c r="A146" s="54" t="s">
        <v>140</v>
      </c>
      <c r="C146" s="50">
        <f t="shared" ref="C146:I146" si="109">+IFERROR(C145/B145-1,"nm")</f>
        <v>-0.36521739130434783</v>
      </c>
      <c r="D146" s="50">
        <f t="shared" si="109"/>
        <v>0</v>
      </c>
      <c r="E146" s="50">
        <f t="shared" si="109"/>
        <v>0.20547945205479445</v>
      </c>
      <c r="F146" s="50">
        <f t="shared" si="109"/>
        <v>-0.52272727272727271</v>
      </c>
      <c r="G146" s="50">
        <f t="shared" si="109"/>
        <v>-0.2857142857142857</v>
      </c>
      <c r="H146" s="50">
        <f t="shared" si="109"/>
        <v>-0.16666666666666663</v>
      </c>
      <c r="I146" s="50">
        <f t="shared" si="109"/>
        <v>3.08</v>
      </c>
      <c r="J146" s="50">
        <f>+J147+J148</f>
        <v>0</v>
      </c>
      <c r="K146" s="50">
        <f>+K147+K148</f>
        <v>0</v>
      </c>
      <c r="L146" s="50">
        <f>+L147+L148</f>
        <v>0</v>
      </c>
      <c r="M146" s="50">
        <f>+M147+M148</f>
        <v>0</v>
      </c>
      <c r="N146" s="50">
        <f>+N147+N148</f>
        <v>0</v>
      </c>
    </row>
    <row r="147" spans="1:14" x14ac:dyDescent="0.3">
      <c r="A147" s="54" t="s">
        <v>149</v>
      </c>
      <c r="B147" s="50">
        <f>+Historicals!B199</f>
        <v>-0.02</v>
      </c>
      <c r="C147" s="50">
        <f>+Historicals!C199</f>
        <v>-0.37</v>
      </c>
      <c r="D147" s="50">
        <f>+Historicals!D199</f>
        <v>0.02</v>
      </c>
      <c r="E147" s="50">
        <f>+Historicals!E199</f>
        <v>0.12</v>
      </c>
      <c r="F147" s="50">
        <f>+Historicals!F199</f>
        <v>0.53</v>
      </c>
      <c r="G147" s="50">
        <f>+Historicals!G199</f>
        <v>-0.26</v>
      </c>
      <c r="H147" s="50">
        <f>+Historicals!H199</f>
        <v>-0.17</v>
      </c>
      <c r="I147" s="50">
        <f>+Historicals!I199</f>
        <v>3.02</v>
      </c>
      <c r="J147" s="56">
        <v>0</v>
      </c>
      <c r="K147" s="56">
        <f t="shared" ref="K147:N148" si="110">+J147</f>
        <v>0</v>
      </c>
      <c r="L147" s="56">
        <f t="shared" si="110"/>
        <v>0</v>
      </c>
      <c r="M147" s="56">
        <f t="shared" si="110"/>
        <v>0</v>
      </c>
      <c r="N147" s="56">
        <f t="shared" si="110"/>
        <v>0</v>
      </c>
    </row>
    <row r="148" spans="1:14" x14ac:dyDescent="0.3">
      <c r="A148" s="54" t="s">
        <v>150</v>
      </c>
      <c r="C148" s="50">
        <f t="shared" ref="C148:I148" si="111">+IFERROR(C146-C147,"nm")</f>
        <v>4.7826086956521685E-3</v>
      </c>
      <c r="D148" s="50">
        <f t="shared" si="111"/>
        <v>-0.02</v>
      </c>
      <c r="E148" s="50">
        <f t="shared" si="111"/>
        <v>8.5479452054794458E-2</v>
      </c>
      <c r="F148" s="50">
        <f t="shared" si="111"/>
        <v>-1.0527272727272727</v>
      </c>
      <c r="G148" s="50">
        <f t="shared" si="111"/>
        <v>-2.571428571428569E-2</v>
      </c>
      <c r="H148" s="50">
        <f t="shared" si="111"/>
        <v>3.3333333333333826E-3</v>
      </c>
      <c r="I148" s="50">
        <f t="shared" si="111"/>
        <v>6.0000000000000053E-2</v>
      </c>
      <c r="J148" s="56">
        <v>0</v>
      </c>
      <c r="K148" s="56">
        <f t="shared" si="110"/>
        <v>0</v>
      </c>
      <c r="L148" s="56">
        <f t="shared" si="110"/>
        <v>0</v>
      </c>
      <c r="M148" s="56">
        <f t="shared" si="110"/>
        <v>0</v>
      </c>
      <c r="N148" s="56">
        <f t="shared" si="110"/>
        <v>0</v>
      </c>
    </row>
    <row r="149" spans="1:14" x14ac:dyDescent="0.3">
      <c r="A149" s="11" t="s">
        <v>141</v>
      </c>
      <c r="B149" s="57">
        <f t="shared" ref="B149:I149" si="112">+B156+B152</f>
        <v>-2053</v>
      </c>
      <c r="C149" s="57">
        <f t="shared" si="112"/>
        <v>-2366</v>
      </c>
      <c r="D149" s="57">
        <f t="shared" si="112"/>
        <v>-2444</v>
      </c>
      <c r="E149" s="57">
        <f t="shared" si="112"/>
        <v>-2441</v>
      </c>
      <c r="F149" s="57">
        <f t="shared" si="112"/>
        <v>-3067</v>
      </c>
      <c r="G149" s="57">
        <f t="shared" si="112"/>
        <v>-3254</v>
      </c>
      <c r="H149" s="57">
        <f t="shared" si="112"/>
        <v>-3434</v>
      </c>
      <c r="I149" s="57">
        <f t="shared" si="112"/>
        <v>-4042</v>
      </c>
      <c r="J149" s="57">
        <f>+J145*J151</f>
        <v>-4042</v>
      </c>
      <c r="K149" s="57">
        <f>+K145*K151</f>
        <v>-4042</v>
      </c>
      <c r="L149" s="57">
        <f>+L145*L151</f>
        <v>-4042</v>
      </c>
      <c r="M149" s="57">
        <f>+M145*M151</f>
        <v>-4042</v>
      </c>
      <c r="N149" s="57">
        <f>+N145*N151</f>
        <v>-4042</v>
      </c>
    </row>
    <row r="150" spans="1:14" x14ac:dyDescent="0.3">
      <c r="A150" s="49" t="s">
        <v>140</v>
      </c>
      <c r="C150" s="50">
        <f t="shared" ref="C150:N150" si="113">+IFERROR(C149/B149-1,"nm")</f>
        <v>0.15245981490501714</v>
      </c>
      <c r="D150" s="50">
        <f t="shared" si="113"/>
        <v>3.2967032967033072E-2</v>
      </c>
      <c r="E150" s="50">
        <f t="shared" si="113"/>
        <v>-1.2274959083469206E-3</v>
      </c>
      <c r="F150" s="50">
        <f t="shared" si="113"/>
        <v>0.25645227365833678</v>
      </c>
      <c r="G150" s="50">
        <f t="shared" si="113"/>
        <v>6.0971633518095869E-2</v>
      </c>
      <c r="H150" s="50">
        <f t="shared" si="113"/>
        <v>5.5316533497234088E-2</v>
      </c>
      <c r="I150" s="50">
        <f t="shared" si="113"/>
        <v>0.1770529994175889</v>
      </c>
      <c r="J150" s="50">
        <f t="shared" si="113"/>
        <v>0</v>
      </c>
      <c r="K150" s="50">
        <f t="shared" si="113"/>
        <v>0</v>
      </c>
      <c r="L150" s="50">
        <f t="shared" si="113"/>
        <v>0</v>
      </c>
      <c r="M150" s="50">
        <f t="shared" si="113"/>
        <v>0</v>
      </c>
      <c r="N150" s="50">
        <f t="shared" si="113"/>
        <v>0</v>
      </c>
    </row>
    <row r="151" spans="1:14" x14ac:dyDescent="0.3">
      <c r="A151" s="49" t="s">
        <v>142</v>
      </c>
      <c r="B151" s="50">
        <f t="shared" ref="B151:I151" si="114">+IFERROR(B149/B$145,"nm")</f>
        <v>-17.85217391304348</v>
      </c>
      <c r="C151" s="50">
        <f t="shared" si="114"/>
        <v>-32.410958904109592</v>
      </c>
      <c r="D151" s="50">
        <f t="shared" si="114"/>
        <v>-33.479452054794521</v>
      </c>
      <c r="E151" s="50">
        <f t="shared" si="114"/>
        <v>-27.738636363636363</v>
      </c>
      <c r="F151" s="50">
        <f t="shared" si="114"/>
        <v>-73.023809523809518</v>
      </c>
      <c r="G151" s="50">
        <f t="shared" si="114"/>
        <v>-108.46666666666667</v>
      </c>
      <c r="H151" s="50">
        <f t="shared" si="114"/>
        <v>-137.36000000000001</v>
      </c>
      <c r="I151" s="50">
        <f t="shared" si="114"/>
        <v>-39.627450980392155</v>
      </c>
      <c r="J151" s="56">
        <f>+I151</f>
        <v>-39.627450980392155</v>
      </c>
      <c r="K151" s="56">
        <f>+J151</f>
        <v>-39.627450980392155</v>
      </c>
      <c r="L151" s="56">
        <f>+K151</f>
        <v>-39.627450980392155</v>
      </c>
      <c r="M151" s="56">
        <f>+L151</f>
        <v>-39.627450980392155</v>
      </c>
      <c r="N151" s="56">
        <f>+M151</f>
        <v>-39.627450980392155</v>
      </c>
    </row>
    <row r="152" spans="1:14" x14ac:dyDescent="0.3">
      <c r="A152" s="11" t="s">
        <v>143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7">
        <f>+J155*J162</f>
        <v>219.99999999999997</v>
      </c>
      <c r="K152" s="57">
        <f>+K155*K162</f>
        <v>219.99999999999997</v>
      </c>
      <c r="L152" s="57">
        <f>+L155*L162</f>
        <v>219.99999999999997</v>
      </c>
      <c r="M152" s="57">
        <f>+M155*M162</f>
        <v>219.99999999999997</v>
      </c>
      <c r="N152" s="57">
        <f>+N155*N162</f>
        <v>219.99999999999997</v>
      </c>
    </row>
    <row r="153" spans="1:14" x14ac:dyDescent="0.3">
      <c r="A153" s="49" t="s">
        <v>140</v>
      </c>
      <c r="C153" s="50">
        <f t="shared" ref="C153:N153" si="115">+IFERROR(C152/B152-1,"nm")</f>
        <v>9.5238095238095344E-2</v>
      </c>
      <c r="D153" s="50">
        <f t="shared" si="115"/>
        <v>1.304347826086949E-2</v>
      </c>
      <c r="E153" s="50">
        <f t="shared" si="115"/>
        <v>-6.8669527896995763E-2</v>
      </c>
      <c r="F153" s="50">
        <f t="shared" si="115"/>
        <v>-0.10138248847926268</v>
      </c>
      <c r="G153" s="50">
        <f t="shared" si="115"/>
        <v>9.7435897435897534E-2</v>
      </c>
      <c r="H153" s="50">
        <f t="shared" si="115"/>
        <v>3.7383177570093462E-2</v>
      </c>
      <c r="I153" s="50">
        <f t="shared" si="115"/>
        <v>-9.009009009009028E-3</v>
      </c>
      <c r="J153" s="50">
        <f t="shared" si="115"/>
        <v>-1.1102230246251565E-16</v>
      </c>
      <c r="K153" s="50">
        <f t="shared" si="115"/>
        <v>0</v>
      </c>
      <c r="L153" s="50">
        <f t="shared" si="115"/>
        <v>0</v>
      </c>
      <c r="M153" s="50">
        <f t="shared" si="115"/>
        <v>0</v>
      </c>
      <c r="N153" s="50">
        <f t="shared" si="115"/>
        <v>0</v>
      </c>
    </row>
    <row r="154" spans="1:14" x14ac:dyDescent="0.3">
      <c r="A154" s="49" t="s">
        <v>144</v>
      </c>
      <c r="B154" s="50">
        <f t="shared" ref="B154:I154" si="116">+IFERROR(B152/B$145,"nm")</f>
        <v>1.826086956521739</v>
      </c>
      <c r="C154" s="50">
        <f t="shared" si="116"/>
        <v>3.1506849315068495</v>
      </c>
      <c r="D154" s="50">
        <f t="shared" si="116"/>
        <v>3.1917808219178081</v>
      </c>
      <c r="E154" s="50">
        <f t="shared" si="116"/>
        <v>2.4659090909090908</v>
      </c>
      <c r="F154" s="50">
        <f t="shared" si="116"/>
        <v>4.6428571428571432</v>
      </c>
      <c r="G154" s="50">
        <f t="shared" si="116"/>
        <v>7.1333333333333337</v>
      </c>
      <c r="H154" s="50">
        <f t="shared" si="116"/>
        <v>8.8800000000000008</v>
      </c>
      <c r="I154" s="50">
        <f t="shared" si="116"/>
        <v>2.1568627450980391</v>
      </c>
      <c r="J154" s="50">
        <f>+IFERROR(J152/J$21,"nm")</f>
        <v>1.1987141066855554E-2</v>
      </c>
      <c r="K154" s="50">
        <f>+IFERROR(K152/K$21,"nm")</f>
        <v>1.1987141066855554E-2</v>
      </c>
      <c r="L154" s="50">
        <f>+IFERROR(L152/L$21,"nm")</f>
        <v>1.1987141066855554E-2</v>
      </c>
      <c r="M154" s="50">
        <f>+IFERROR(M152/M$21,"nm")</f>
        <v>1.1987141066855554E-2</v>
      </c>
      <c r="N154" s="50">
        <f>+IFERROR(N152/N$21,"nm")</f>
        <v>1.1987141066855554E-2</v>
      </c>
    </row>
    <row r="155" spans="1:14" x14ac:dyDescent="0.3">
      <c r="A155" s="49" t="s">
        <v>151</v>
      </c>
      <c r="B155" s="50">
        <f t="shared" ref="B155:I155" si="117">+IFERROR(B152/B162,"nm")</f>
        <v>1.721311475409836</v>
      </c>
      <c r="C155" s="50">
        <f t="shared" si="117"/>
        <v>1.84</v>
      </c>
      <c r="D155" s="50">
        <f t="shared" si="117"/>
        <v>1.8640000000000001</v>
      </c>
      <c r="E155" s="50">
        <f t="shared" si="117"/>
        <v>1.8869565217391304</v>
      </c>
      <c r="F155" s="50">
        <f t="shared" si="117"/>
        <v>1.95</v>
      </c>
      <c r="G155" s="50">
        <f t="shared" si="117"/>
        <v>2.6749999999999998</v>
      </c>
      <c r="H155" s="50">
        <f t="shared" si="117"/>
        <v>3.5238095238095237</v>
      </c>
      <c r="I155" s="50">
        <f t="shared" si="117"/>
        <v>4.4897959183673466</v>
      </c>
      <c r="J155" s="56">
        <f>+I155</f>
        <v>4.4897959183673466</v>
      </c>
      <c r="K155" s="56">
        <f>+J155</f>
        <v>4.4897959183673466</v>
      </c>
      <c r="L155" s="56">
        <f>+K155</f>
        <v>4.4897959183673466</v>
      </c>
      <c r="M155" s="56">
        <f>+L155</f>
        <v>4.4897959183673466</v>
      </c>
      <c r="N155" s="56">
        <f>+M155</f>
        <v>4.4897959183673466</v>
      </c>
    </row>
    <row r="156" spans="1:14" x14ac:dyDescent="0.3">
      <c r="A156" s="11" t="s">
        <v>145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>
        <f>+J149-J152</f>
        <v>-4262</v>
      </c>
      <c r="K156" s="11">
        <f>+K149-K152</f>
        <v>-4262</v>
      </c>
      <c r="L156" s="11">
        <f>+L149-L152</f>
        <v>-4262</v>
      </c>
      <c r="M156" s="11">
        <f>+M149-M152</f>
        <v>-4262</v>
      </c>
      <c r="N156" s="11">
        <f>+N149-N152</f>
        <v>-4262</v>
      </c>
    </row>
    <row r="157" spans="1:14" x14ac:dyDescent="0.3">
      <c r="A157" s="49" t="s">
        <v>140</v>
      </c>
      <c r="C157" s="50">
        <f t="shared" ref="C157:N157" si="118">+IFERROR(C156/B156-1,"nm")</f>
        <v>0.1471498011489174</v>
      </c>
      <c r="D157" s="50">
        <f t="shared" si="118"/>
        <v>3.1201848998459125E-2</v>
      </c>
      <c r="E157" s="50">
        <f t="shared" si="118"/>
        <v>-7.097497198356395E-3</v>
      </c>
      <c r="F157" s="50">
        <f t="shared" si="118"/>
        <v>0.22723852520692245</v>
      </c>
      <c r="G157" s="50">
        <f t="shared" si="118"/>
        <v>6.3151440833844275E-2</v>
      </c>
      <c r="H157" s="50">
        <f t="shared" si="118"/>
        <v>5.4209919261822392E-2</v>
      </c>
      <c r="I157" s="50">
        <f t="shared" si="118"/>
        <v>0.16575492341356668</v>
      </c>
      <c r="J157" s="50">
        <f t="shared" si="118"/>
        <v>0</v>
      </c>
      <c r="K157" s="50">
        <f t="shared" si="118"/>
        <v>0</v>
      </c>
      <c r="L157" s="50">
        <f t="shared" si="118"/>
        <v>0</v>
      </c>
      <c r="M157" s="50">
        <f t="shared" si="118"/>
        <v>0</v>
      </c>
      <c r="N157" s="50">
        <f t="shared" si="118"/>
        <v>0</v>
      </c>
    </row>
    <row r="158" spans="1:14" x14ac:dyDescent="0.3">
      <c r="A158" s="49" t="s">
        <v>142</v>
      </c>
      <c r="B158" s="50">
        <f t="shared" ref="B158:I158" si="119">+IFERROR(B156/B$145,"nm")</f>
        <v>-19.678260869565218</v>
      </c>
      <c r="C158" s="50">
        <f t="shared" si="119"/>
        <v>-35.561643835616437</v>
      </c>
      <c r="D158" s="50">
        <f t="shared" si="119"/>
        <v>-36.671232876712331</v>
      </c>
      <c r="E158" s="50">
        <f t="shared" si="119"/>
        <v>-30.204545454545453</v>
      </c>
      <c r="F158" s="50">
        <f t="shared" si="119"/>
        <v>-77.666666666666671</v>
      </c>
      <c r="G158" s="50">
        <f t="shared" si="119"/>
        <v>-115.6</v>
      </c>
      <c r="H158" s="50">
        <f t="shared" si="119"/>
        <v>-146.24</v>
      </c>
      <c r="I158" s="50">
        <f t="shared" si="119"/>
        <v>-41.784313725490193</v>
      </c>
      <c r="J158" s="50">
        <f>+IFERROR(J156/J$21,"nm")</f>
        <v>-0.2322236146679017</v>
      </c>
      <c r="K158" s="50">
        <f>+IFERROR(K156/K$21,"nm")</f>
        <v>-0.2322236146679017</v>
      </c>
      <c r="L158" s="50">
        <f>+IFERROR(L156/L$21,"nm")</f>
        <v>-0.2322236146679017</v>
      </c>
      <c r="M158" s="50">
        <f>+IFERROR(M156/M$21,"nm")</f>
        <v>-0.2322236146679017</v>
      </c>
      <c r="N158" s="50">
        <f>+IFERROR(N156/N$21,"nm")</f>
        <v>-0.2322236146679017</v>
      </c>
    </row>
    <row r="159" spans="1:14" x14ac:dyDescent="0.3">
      <c r="A159" s="11" t="s">
        <v>146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7">
        <f>+J145*J161</f>
        <v>221.99999999999997</v>
      </c>
      <c r="K159" s="57">
        <f>+K145*K161</f>
        <v>221.99999999999997</v>
      </c>
      <c r="L159" s="57">
        <f>+L145*L161</f>
        <v>221.99999999999997</v>
      </c>
      <c r="M159" s="57">
        <f>+M145*M161</f>
        <v>221.99999999999997</v>
      </c>
      <c r="N159" s="57">
        <f>+N145*N161</f>
        <v>221.99999999999997</v>
      </c>
    </row>
    <row r="160" spans="1:14" x14ac:dyDescent="0.3">
      <c r="A160" s="49" t="s">
        <v>140</v>
      </c>
      <c r="C160" s="50">
        <f t="shared" ref="C160:N160" si="120">+IFERROR(C159/B159-1,"nm")</f>
        <v>0.14666666666666672</v>
      </c>
      <c r="D160" s="50">
        <f t="shared" si="120"/>
        <v>7.7519379844961156E-2</v>
      </c>
      <c r="E160" s="50">
        <f t="shared" si="120"/>
        <v>2.877697841726623E-2</v>
      </c>
      <c r="F160" s="50">
        <f t="shared" si="120"/>
        <v>-2.7972027972028024E-2</v>
      </c>
      <c r="G160" s="50">
        <f t="shared" si="120"/>
        <v>0.57553956834532372</v>
      </c>
      <c r="H160" s="50">
        <f t="shared" si="120"/>
        <v>-0.36529680365296802</v>
      </c>
      <c r="I160" s="50">
        <f t="shared" si="120"/>
        <v>-0.20143884892086328</v>
      </c>
      <c r="J160" s="50">
        <f t="shared" si="120"/>
        <v>-1.1102230246251565E-16</v>
      </c>
      <c r="K160" s="50">
        <f t="shared" si="120"/>
        <v>0</v>
      </c>
      <c r="L160" s="50">
        <f t="shared" si="120"/>
        <v>0</v>
      </c>
      <c r="M160" s="50">
        <f t="shared" si="120"/>
        <v>0</v>
      </c>
      <c r="N160" s="50">
        <f t="shared" si="120"/>
        <v>0</v>
      </c>
    </row>
    <row r="161" spans="1:14" x14ac:dyDescent="0.3">
      <c r="A161" s="49" t="s">
        <v>144</v>
      </c>
      <c r="B161" s="50">
        <f t="shared" ref="B161:I161" si="121">+IFERROR(B159/B$145,"nm")</f>
        <v>1.9565217391304348</v>
      </c>
      <c r="C161" s="50">
        <f t="shared" si="121"/>
        <v>3.5342465753424657</v>
      </c>
      <c r="D161" s="50">
        <f t="shared" si="121"/>
        <v>3.8082191780821919</v>
      </c>
      <c r="E161" s="50">
        <f t="shared" si="121"/>
        <v>3.25</v>
      </c>
      <c r="F161" s="50">
        <f t="shared" si="121"/>
        <v>6.6190476190476186</v>
      </c>
      <c r="G161" s="50">
        <f t="shared" si="121"/>
        <v>14.6</v>
      </c>
      <c r="H161" s="50">
        <f t="shared" si="121"/>
        <v>11.12</v>
      </c>
      <c r="I161" s="50">
        <f t="shared" si="121"/>
        <v>2.1764705882352939</v>
      </c>
      <c r="J161" s="56">
        <f>+I161</f>
        <v>2.1764705882352939</v>
      </c>
      <c r="K161" s="56">
        <f>+J161</f>
        <v>2.1764705882352939</v>
      </c>
      <c r="L161" s="56">
        <f>+K161</f>
        <v>2.1764705882352939</v>
      </c>
      <c r="M161" s="56">
        <f>+L161</f>
        <v>2.1764705882352939</v>
      </c>
      <c r="N161" s="56">
        <f>+M161</f>
        <v>2.1764705882352939</v>
      </c>
    </row>
    <row r="162" spans="1:14" x14ac:dyDescent="0.3">
      <c r="A162" s="11" t="s">
        <v>147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7">
        <f>+J145*J164</f>
        <v>49</v>
      </c>
      <c r="K162" s="57">
        <f>+K145*K164</f>
        <v>49</v>
      </c>
      <c r="L162" s="57">
        <f>+L145*L164</f>
        <v>49</v>
      </c>
      <c r="M162" s="57">
        <f>+M145*M164</f>
        <v>49</v>
      </c>
      <c r="N162" s="57">
        <f>+N145*N164</f>
        <v>49</v>
      </c>
    </row>
    <row r="163" spans="1:14" x14ac:dyDescent="0.3">
      <c r="A163" s="49" t="s">
        <v>140</v>
      </c>
      <c r="C163" s="50">
        <f t="shared" ref="C163:I163" si="122">+IFERROR(C162/B162-1,"nm")</f>
        <v>2.4590163934426146E-2</v>
      </c>
      <c r="D163" s="50">
        <f t="shared" si="122"/>
        <v>0</v>
      </c>
      <c r="E163" s="50">
        <f t="shared" si="122"/>
        <v>-7.999999999999996E-2</v>
      </c>
      <c r="F163" s="50">
        <f t="shared" si="122"/>
        <v>-0.13043478260869568</v>
      </c>
      <c r="G163" s="50">
        <f t="shared" si="122"/>
        <v>-0.19999999999999996</v>
      </c>
      <c r="H163" s="50">
        <f t="shared" si="122"/>
        <v>-0.21250000000000002</v>
      </c>
      <c r="I163" s="50">
        <f t="shared" si="122"/>
        <v>-0.22222222222222221</v>
      </c>
      <c r="J163" s="50">
        <f>+J164+J165</f>
        <v>0.48039215686274511</v>
      </c>
      <c r="K163" s="50">
        <f>+K164+K165</f>
        <v>0.48039215686274511</v>
      </c>
      <c r="L163" s="50">
        <f>+L164+L165</f>
        <v>0.48039215686274511</v>
      </c>
      <c r="M163" s="50">
        <f>+M164+M165</f>
        <v>0.48039215686274511</v>
      </c>
      <c r="N163" s="50">
        <f>+N164+N165</f>
        <v>0.48039215686274511</v>
      </c>
    </row>
    <row r="164" spans="1:14" x14ac:dyDescent="0.3">
      <c r="A164" s="49" t="s">
        <v>144</v>
      </c>
      <c r="B164" s="50">
        <f t="shared" ref="B164:I164" si="123">+IFERROR(B162/B$145,"nm")</f>
        <v>1.0608695652173914</v>
      </c>
      <c r="C164" s="50">
        <f t="shared" si="123"/>
        <v>1.7123287671232876</v>
      </c>
      <c r="D164" s="50">
        <f t="shared" si="123"/>
        <v>1.7123287671232876</v>
      </c>
      <c r="E164" s="50">
        <f t="shared" si="123"/>
        <v>1.3068181818181819</v>
      </c>
      <c r="F164" s="50">
        <f t="shared" si="123"/>
        <v>2.3809523809523809</v>
      </c>
      <c r="G164" s="50">
        <f t="shared" si="123"/>
        <v>2.6666666666666665</v>
      </c>
      <c r="H164" s="50">
        <f t="shared" si="123"/>
        <v>2.52</v>
      </c>
      <c r="I164" s="50">
        <f t="shared" si="123"/>
        <v>0.48039215686274511</v>
      </c>
      <c r="J164" s="56">
        <f>+I164</f>
        <v>0.48039215686274511</v>
      </c>
      <c r="K164" s="56">
        <f>+J164</f>
        <v>0.48039215686274511</v>
      </c>
      <c r="L164" s="56">
        <f>+K164</f>
        <v>0.48039215686274511</v>
      </c>
      <c r="M164" s="56">
        <f>+L164</f>
        <v>0.48039215686274511</v>
      </c>
      <c r="N164" s="56">
        <f>+M164</f>
        <v>0.48039215686274511</v>
      </c>
    </row>
    <row r="165" spans="1:14" x14ac:dyDescent="0.3">
      <c r="A165" s="52" t="str">
        <f>+Historicals!A201</f>
        <v>Converse</v>
      </c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</row>
    <row r="166" spans="1:14" x14ac:dyDescent="0.3">
      <c r="A166" s="11" t="s">
        <v>148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>
        <f>+SUM(J168+J172+J176+J180)</f>
        <v>2346</v>
      </c>
      <c r="K166" s="11">
        <f>+SUM(K168+K172+K176+K180)</f>
        <v>2346</v>
      </c>
      <c r="L166" s="11">
        <f>+SUM(L168+L172+L176+L180)</f>
        <v>2346</v>
      </c>
      <c r="M166" s="11">
        <f>+SUM(M168+M172+M176+M180)</f>
        <v>2346</v>
      </c>
      <c r="N166" s="11">
        <f>+SUM(N168+N172+N176+N180)</f>
        <v>2346</v>
      </c>
    </row>
    <row r="167" spans="1:14" x14ac:dyDescent="0.3">
      <c r="A167" s="54" t="s">
        <v>140</v>
      </c>
      <c r="C167" s="50">
        <f t="shared" ref="C167:N167" si="124">+IFERROR(C166/B166-1,"nm")</f>
        <v>-1.3622603430877955E-2</v>
      </c>
      <c r="D167" s="50">
        <f t="shared" si="124"/>
        <v>4.4501278772378416E-2</v>
      </c>
      <c r="E167" s="50">
        <f t="shared" si="124"/>
        <v>-7.6395690499510338E-2</v>
      </c>
      <c r="F167" s="50">
        <f t="shared" si="124"/>
        <v>1.0604453870625585E-2</v>
      </c>
      <c r="G167" s="50">
        <f t="shared" si="124"/>
        <v>-3.147953830010497E-2</v>
      </c>
      <c r="H167" s="50">
        <f t="shared" si="124"/>
        <v>0.19447453954496208</v>
      </c>
      <c r="I167" s="50">
        <f t="shared" si="124"/>
        <v>6.3945578231292544E-2</v>
      </c>
      <c r="J167" s="50">
        <f t="shared" si="124"/>
        <v>0</v>
      </c>
      <c r="K167" s="50">
        <f t="shared" si="124"/>
        <v>0</v>
      </c>
      <c r="L167" s="50">
        <f t="shared" si="124"/>
        <v>0</v>
      </c>
      <c r="M167" s="50">
        <f t="shared" si="124"/>
        <v>0</v>
      </c>
      <c r="N167" s="50">
        <f t="shared" si="124"/>
        <v>0</v>
      </c>
    </row>
    <row r="168" spans="1:14" x14ac:dyDescent="0.3">
      <c r="A168" s="55" t="s">
        <v>112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>
        <f>+I168*(1+J169)</f>
        <v>2094</v>
      </c>
      <c r="K168" s="11">
        <f>+J168*(1+K169)</f>
        <v>2094</v>
      </c>
      <c r="L168" s="11">
        <f>+K168*(1+L169)</f>
        <v>2094</v>
      </c>
      <c r="M168" s="11">
        <f>+L168*(1+M169)</f>
        <v>2094</v>
      </c>
      <c r="N168" s="11">
        <f>+M168*(1+N169)</f>
        <v>2094</v>
      </c>
    </row>
    <row r="169" spans="1:14" x14ac:dyDescent="0.3">
      <c r="A169" s="54" t="s">
        <v>140</v>
      </c>
      <c r="E169" s="50"/>
      <c r="F169" s="50">
        <f>+IFERROR(F168/E168-1,"nm")</f>
        <v>2.9174425822470429E-2</v>
      </c>
      <c r="G169" s="50">
        <f>+IFERROR(G168/F168-1,"nm")</f>
        <v>-9.6501809408926498E-3</v>
      </c>
      <c r="H169" s="50">
        <f>+IFERROR(H168/G168-1,"nm")</f>
        <v>0.2095006090133984</v>
      </c>
      <c r="I169" s="50">
        <f>+IFERROR(I168/H168-1,"nm")</f>
        <v>5.4380664652567967E-2</v>
      </c>
      <c r="J169" s="50">
        <f>+J170+J171</f>
        <v>0</v>
      </c>
      <c r="K169" s="50">
        <f>+K170+K171</f>
        <v>0</v>
      </c>
      <c r="L169" s="50">
        <f>+L170+L171</f>
        <v>0</v>
      </c>
      <c r="M169" s="50">
        <f>+M170+M171</f>
        <v>0</v>
      </c>
      <c r="N169" s="50">
        <f>+N170+N171</f>
        <v>0</v>
      </c>
    </row>
    <row r="170" spans="1:14" x14ac:dyDescent="0.3">
      <c r="A170" s="54" t="s">
        <v>149</v>
      </c>
      <c r="F170" s="50">
        <f>+Historicals!F202</f>
        <v>0.05</v>
      </c>
      <c r="G170" s="50">
        <f>+Historicals!G202</f>
        <v>0.01</v>
      </c>
      <c r="H170" s="50">
        <f>+Historicals!H202</f>
        <v>0.17</v>
      </c>
      <c r="I170" s="50">
        <f>+Historicals!I202</f>
        <v>0.06</v>
      </c>
      <c r="J170" s="56">
        <v>0</v>
      </c>
      <c r="K170" s="56">
        <f t="shared" ref="K170:N171" si="125">+J170</f>
        <v>0</v>
      </c>
      <c r="L170" s="56">
        <f t="shared" si="125"/>
        <v>0</v>
      </c>
      <c r="M170" s="56">
        <f t="shared" si="125"/>
        <v>0</v>
      </c>
      <c r="N170" s="56">
        <f t="shared" si="125"/>
        <v>0</v>
      </c>
    </row>
    <row r="171" spans="1:14" x14ac:dyDescent="0.3">
      <c r="A171" s="54" t="s">
        <v>150</v>
      </c>
      <c r="E171" s="50"/>
      <c r="F171" s="50">
        <f>+IFERROR(F169-F170,"nm")</f>
        <v>-2.0825574177529574E-2</v>
      </c>
      <c r="G171" s="50">
        <f>+IFERROR(G169-G170,"nm")</f>
        <v>-1.9650180940892652E-2</v>
      </c>
      <c r="H171" s="50">
        <f>+IFERROR(H169-H170,"nm")</f>
        <v>3.9500609013398386E-2</v>
      </c>
      <c r="I171" s="50">
        <f>+IFERROR(I169-I170,"nm")</f>
        <v>-5.6193353474320307E-3</v>
      </c>
      <c r="J171" s="56">
        <v>0</v>
      </c>
      <c r="K171" s="56">
        <f t="shared" si="125"/>
        <v>0</v>
      </c>
      <c r="L171" s="56">
        <f t="shared" si="125"/>
        <v>0</v>
      </c>
      <c r="M171" s="56">
        <f t="shared" si="125"/>
        <v>0</v>
      </c>
      <c r="N171" s="56">
        <f t="shared" si="125"/>
        <v>0</v>
      </c>
    </row>
    <row r="172" spans="1:14" x14ac:dyDescent="0.3">
      <c r="A172" s="55" t="s">
        <v>113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>
        <f>+I172*(1+J173)</f>
        <v>103</v>
      </c>
      <c r="K172" s="11">
        <f>+J172*(1+K173)</f>
        <v>103</v>
      </c>
      <c r="L172" s="11">
        <f>+K172*(1+L173)</f>
        <v>103</v>
      </c>
      <c r="M172" s="11">
        <f>+L172*(1+M173)</f>
        <v>103</v>
      </c>
      <c r="N172" s="11">
        <f>+M172*(1+N173)</f>
        <v>103</v>
      </c>
    </row>
    <row r="173" spans="1:14" x14ac:dyDescent="0.3">
      <c r="A173" s="54" t="s">
        <v>140</v>
      </c>
      <c r="E173" s="50"/>
      <c r="F173" s="50">
        <f>+IFERROR(F172/E172-1,"nm")</f>
        <v>-0.18055555555555558</v>
      </c>
      <c r="G173" s="50">
        <f>+IFERROR(G172/F172-1,"nm")</f>
        <v>-0.24576271186440679</v>
      </c>
      <c r="H173" s="50">
        <f>+IFERROR(H172/G172-1,"nm")</f>
        <v>0.1685393258426966</v>
      </c>
      <c r="I173" s="50">
        <f>+IFERROR(I172/H172-1,"nm")</f>
        <v>-9.6153846153845812E-3</v>
      </c>
      <c r="J173" s="50">
        <f>+J174+J175</f>
        <v>0</v>
      </c>
      <c r="K173" s="50">
        <f>+K174+K175</f>
        <v>0</v>
      </c>
      <c r="L173" s="50">
        <f>+L174+L175</f>
        <v>0</v>
      </c>
      <c r="M173" s="50">
        <f>+M174+M175</f>
        <v>0</v>
      </c>
      <c r="N173" s="50">
        <f>+N174+N175</f>
        <v>0</v>
      </c>
    </row>
    <row r="174" spans="1:14" x14ac:dyDescent="0.3">
      <c r="A174" s="54" t="s">
        <v>149</v>
      </c>
      <c r="F174" s="50">
        <f>+Historicals!F203</f>
        <v>-0.17</v>
      </c>
      <c r="G174" s="50">
        <f>+Historicals!G203</f>
        <v>-0.22</v>
      </c>
      <c r="H174" s="50">
        <f>+Historicals!H203</f>
        <v>0.13</v>
      </c>
      <c r="I174" s="50">
        <f>+Historicals!I203</f>
        <v>-0.03</v>
      </c>
      <c r="J174" s="56">
        <v>0</v>
      </c>
      <c r="K174" s="56">
        <f t="shared" ref="K174:N175" si="126">+J174</f>
        <v>0</v>
      </c>
      <c r="L174" s="56">
        <f t="shared" si="126"/>
        <v>0</v>
      </c>
      <c r="M174" s="56">
        <f t="shared" si="126"/>
        <v>0</v>
      </c>
      <c r="N174" s="56">
        <f t="shared" si="126"/>
        <v>0</v>
      </c>
    </row>
    <row r="175" spans="1:14" x14ac:dyDescent="0.3">
      <c r="A175" s="54" t="s">
        <v>150</v>
      </c>
      <c r="E175" s="50"/>
      <c r="F175" s="50">
        <f>+IFERROR(F173-F174,"nm")</f>
        <v>-1.0555555555555568E-2</v>
      </c>
      <c r="G175" s="50">
        <f>+IFERROR(G173-G174,"nm")</f>
        <v>-2.576271186440679E-2</v>
      </c>
      <c r="H175" s="50">
        <f>+IFERROR(H173-H174,"nm")</f>
        <v>3.8539325842696592E-2</v>
      </c>
      <c r="I175" s="50">
        <f>+IFERROR(I173-I174,"nm")</f>
        <v>2.0384615384615418E-2</v>
      </c>
      <c r="J175" s="56">
        <v>0</v>
      </c>
      <c r="K175" s="56">
        <f t="shared" si="126"/>
        <v>0</v>
      </c>
      <c r="L175" s="56">
        <f t="shared" si="126"/>
        <v>0</v>
      </c>
      <c r="M175" s="56">
        <f t="shared" si="126"/>
        <v>0</v>
      </c>
      <c r="N175" s="56">
        <f t="shared" si="126"/>
        <v>0</v>
      </c>
    </row>
    <row r="176" spans="1:14" x14ac:dyDescent="0.3">
      <c r="A176" s="55" t="s">
        <v>114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>
        <f>+I176*(1+J177)</f>
        <v>26</v>
      </c>
      <c r="K176" s="11">
        <f>+J176*(1+K177)</f>
        <v>26</v>
      </c>
      <c r="L176" s="11">
        <f>+K176*(1+L177)</f>
        <v>26</v>
      </c>
      <c r="M176" s="11">
        <f>+L176*(1+M177)</f>
        <v>26</v>
      </c>
      <c r="N176" s="11">
        <f>+M176*(1+N177)</f>
        <v>26</v>
      </c>
    </row>
    <row r="177" spans="1:14" x14ac:dyDescent="0.3">
      <c r="A177" s="54" t="s">
        <v>140</v>
      </c>
      <c r="E177" s="50"/>
      <c r="F177" s="50">
        <f>+IFERROR(F176/E176-1,"nm")</f>
        <v>-0.1428571428571429</v>
      </c>
      <c r="G177" s="50">
        <f>+IFERROR(G176/F176-1,"nm")</f>
        <v>4.1666666666666741E-2</v>
      </c>
      <c r="H177" s="50">
        <f>+IFERROR(H176/G176-1,"nm")</f>
        <v>0.15999999999999992</v>
      </c>
      <c r="I177" s="50">
        <f>+IFERROR(I176/H176-1,"nm")</f>
        <v>-0.10344827586206895</v>
      </c>
      <c r="J177" s="50">
        <f>+J178+J179</f>
        <v>0</v>
      </c>
      <c r="K177" s="50">
        <f>+K178+K179</f>
        <v>0</v>
      </c>
      <c r="L177" s="50">
        <f>+L178+L179</f>
        <v>0</v>
      </c>
      <c r="M177" s="50">
        <f>+M178+M179</f>
        <v>0</v>
      </c>
      <c r="N177" s="50">
        <f>+N178+N179</f>
        <v>0</v>
      </c>
    </row>
    <row r="178" spans="1:14" x14ac:dyDescent="0.3">
      <c r="A178" s="54" t="s">
        <v>149</v>
      </c>
      <c r="F178" s="50">
        <f>+Historicals!F204</f>
        <v>-0.13</v>
      </c>
      <c r="G178" s="50">
        <f>+Historicals!G204</f>
        <v>0.08</v>
      </c>
      <c r="H178" s="50">
        <f>+Historicals!H204</f>
        <v>0.14000000000000001</v>
      </c>
      <c r="I178" s="50">
        <f>+Historicals!I204</f>
        <v>-0.16</v>
      </c>
      <c r="J178" s="56">
        <v>0</v>
      </c>
      <c r="K178" s="56">
        <f t="shared" ref="K178:N179" si="127">+J178</f>
        <v>0</v>
      </c>
      <c r="L178" s="56">
        <f t="shared" si="127"/>
        <v>0</v>
      </c>
      <c r="M178" s="56">
        <f t="shared" si="127"/>
        <v>0</v>
      </c>
      <c r="N178" s="56">
        <f t="shared" si="127"/>
        <v>0</v>
      </c>
    </row>
    <row r="179" spans="1:14" x14ac:dyDescent="0.3">
      <c r="A179" s="54" t="s">
        <v>150</v>
      </c>
      <c r="C179" s="50"/>
      <c r="D179" s="50"/>
      <c r="E179" s="50"/>
      <c r="F179" s="50">
        <f>+IFERROR(F177-F178,"nm")</f>
        <v>-1.28571428571429E-2</v>
      </c>
      <c r="G179" s="50">
        <f>+IFERROR(G177-G178,"nm")</f>
        <v>-3.8333333333333261E-2</v>
      </c>
      <c r="H179" s="50">
        <f>+IFERROR(H177-H178,"nm")</f>
        <v>1.9999999999999907E-2</v>
      </c>
      <c r="I179" s="50">
        <f>+IFERROR(I177-I178,"nm")</f>
        <v>5.6551724137931053E-2</v>
      </c>
      <c r="J179" s="56">
        <v>0</v>
      </c>
      <c r="K179" s="56">
        <f t="shared" si="127"/>
        <v>0</v>
      </c>
      <c r="L179" s="56">
        <f t="shared" si="127"/>
        <v>0</v>
      </c>
      <c r="M179" s="56">
        <f t="shared" si="127"/>
        <v>0</v>
      </c>
      <c r="N179" s="56">
        <f t="shared" si="127"/>
        <v>0</v>
      </c>
    </row>
    <row r="180" spans="1:14" x14ac:dyDescent="0.3">
      <c r="A180" s="12" t="s">
        <v>121</v>
      </c>
      <c r="C180" s="50"/>
      <c r="D180" s="50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>
        <f>+I180*(1+J181)</f>
        <v>123</v>
      </c>
      <c r="K180" s="11">
        <f>+J180*(1+K181)</f>
        <v>123</v>
      </c>
      <c r="L180" s="11">
        <f>+K180*(1+L181)</f>
        <v>123</v>
      </c>
      <c r="M180" s="11">
        <f>+L180*(1+M181)</f>
        <v>123</v>
      </c>
      <c r="N180" s="11">
        <f>+M180*(1+N181)</f>
        <v>123</v>
      </c>
    </row>
    <row r="181" spans="1:14" x14ac:dyDescent="0.3">
      <c r="A181" s="54" t="s">
        <v>140</v>
      </c>
      <c r="C181" s="50"/>
      <c r="D181" s="50"/>
      <c r="E181" s="50"/>
      <c r="F181" s="50">
        <f>+IFERROR(F180/E180-1,"nm")</f>
        <v>2.9126213592232997E-2</v>
      </c>
      <c r="G181" s="50">
        <f>+IFERROR(G180/F180-1,"nm")</f>
        <v>-0.15094339622641506</v>
      </c>
      <c r="H181" s="50">
        <f>+IFERROR(H180/G180-1,"nm")</f>
        <v>-4.4444444444444398E-2</v>
      </c>
      <c r="I181" s="50">
        <f>+IFERROR(I180/H180-1,"nm")</f>
        <v>0.43023255813953498</v>
      </c>
      <c r="J181" s="50">
        <f>+J182+J183</f>
        <v>0</v>
      </c>
      <c r="K181" s="50">
        <f>+K182+K183</f>
        <v>0</v>
      </c>
      <c r="L181" s="50">
        <f>+L182+L183</f>
        <v>0</v>
      </c>
      <c r="M181" s="50">
        <f>+M182+M183</f>
        <v>0</v>
      </c>
      <c r="N181" s="50">
        <f>+N182+N183</f>
        <v>0</v>
      </c>
    </row>
    <row r="182" spans="1:14" x14ac:dyDescent="0.3">
      <c r="A182" s="54" t="s">
        <v>149</v>
      </c>
      <c r="C182" s="50"/>
      <c r="D182" s="50"/>
      <c r="E182" s="50"/>
      <c r="F182" s="50">
        <f>+Historicals!F205</f>
        <v>0.04</v>
      </c>
      <c r="G182" s="50">
        <f>+Historicals!G205</f>
        <v>-0.14000000000000001</v>
      </c>
      <c r="H182" s="50">
        <f>+Historicals!H205</f>
        <v>-0.01</v>
      </c>
      <c r="I182" s="50">
        <f>+Historicals!I205</f>
        <v>0.42</v>
      </c>
      <c r="J182" s="56">
        <v>0</v>
      </c>
      <c r="K182" s="56">
        <f t="shared" ref="K182:N183" si="128">+J182</f>
        <v>0</v>
      </c>
      <c r="L182" s="56">
        <f t="shared" si="128"/>
        <v>0</v>
      </c>
      <c r="M182" s="56">
        <f t="shared" si="128"/>
        <v>0</v>
      </c>
      <c r="N182" s="56">
        <f t="shared" si="128"/>
        <v>0</v>
      </c>
    </row>
    <row r="183" spans="1:14" x14ac:dyDescent="0.3">
      <c r="A183" s="54" t="s">
        <v>150</v>
      </c>
      <c r="C183" s="50"/>
      <c r="D183" s="50"/>
      <c r="E183" s="50"/>
      <c r="F183" s="50">
        <f>+IFERROR(F181-F182,"nm")</f>
        <v>-1.0873786407767004E-2</v>
      </c>
      <c r="G183" s="50">
        <f>+IFERROR(G181-G182,"nm")</f>
        <v>-1.0943396226415048E-2</v>
      </c>
      <c r="H183" s="50">
        <f>+IFERROR(H181-H182,"nm")</f>
        <v>-3.4444444444444396E-2</v>
      </c>
      <c r="I183" s="50">
        <f>+IFERROR(I181-I182,"nm")</f>
        <v>1.0232558139534997E-2</v>
      </c>
      <c r="J183" s="56">
        <v>0</v>
      </c>
      <c r="K183" s="56">
        <f t="shared" si="128"/>
        <v>0</v>
      </c>
      <c r="L183" s="56">
        <f t="shared" si="128"/>
        <v>0</v>
      </c>
      <c r="M183" s="56">
        <f t="shared" si="128"/>
        <v>0</v>
      </c>
      <c r="N183" s="56">
        <f t="shared" si="128"/>
        <v>0</v>
      </c>
    </row>
    <row r="184" spans="1:14" x14ac:dyDescent="0.3">
      <c r="A184" s="11" t="s">
        <v>141</v>
      </c>
      <c r="B184" s="57">
        <f t="shared" ref="B184:I184" si="129">+B191+B187</f>
        <v>535</v>
      </c>
      <c r="C184" s="57">
        <f t="shared" si="129"/>
        <v>514</v>
      </c>
      <c r="D184" s="57">
        <f t="shared" si="129"/>
        <v>505</v>
      </c>
      <c r="E184" s="57">
        <f t="shared" si="129"/>
        <v>343</v>
      </c>
      <c r="F184" s="57">
        <f t="shared" si="129"/>
        <v>334</v>
      </c>
      <c r="G184" s="57">
        <f t="shared" si="129"/>
        <v>322</v>
      </c>
      <c r="H184" s="57">
        <f t="shared" si="129"/>
        <v>569</v>
      </c>
      <c r="I184" s="57">
        <f t="shared" si="129"/>
        <v>691</v>
      </c>
      <c r="J184" s="57">
        <f>+J166*J186</f>
        <v>691</v>
      </c>
      <c r="K184" s="57">
        <f>+K166*K186</f>
        <v>691</v>
      </c>
      <c r="L184" s="57">
        <f>+L166*L186</f>
        <v>691</v>
      </c>
      <c r="M184" s="57">
        <f>+M166*M186</f>
        <v>691</v>
      </c>
      <c r="N184" s="57">
        <f>+N166*N186</f>
        <v>691</v>
      </c>
    </row>
    <row r="185" spans="1:14" x14ac:dyDescent="0.3">
      <c r="A185" s="49" t="s">
        <v>140</v>
      </c>
      <c r="C185" s="50">
        <f t="shared" ref="C185:N185" si="130">+IFERROR(C184/B184-1,"nm")</f>
        <v>-3.9252336448598157E-2</v>
      </c>
      <c r="D185" s="50">
        <f t="shared" si="130"/>
        <v>-1.7509727626459193E-2</v>
      </c>
      <c r="E185" s="50">
        <f t="shared" si="130"/>
        <v>-0.32079207920792074</v>
      </c>
      <c r="F185" s="50">
        <f t="shared" si="130"/>
        <v>-2.6239067055393583E-2</v>
      </c>
      <c r="G185" s="50">
        <f t="shared" si="130"/>
        <v>-3.59281437125748E-2</v>
      </c>
      <c r="H185" s="50">
        <f t="shared" si="130"/>
        <v>0.76708074534161486</v>
      </c>
      <c r="I185" s="50">
        <f t="shared" si="130"/>
        <v>0.21441124780316345</v>
      </c>
      <c r="J185" s="50">
        <f t="shared" si="130"/>
        <v>0</v>
      </c>
      <c r="K185" s="50">
        <f t="shared" si="130"/>
        <v>0</v>
      </c>
      <c r="L185" s="50">
        <f t="shared" si="130"/>
        <v>0</v>
      </c>
      <c r="M185" s="50">
        <f t="shared" si="130"/>
        <v>0</v>
      </c>
      <c r="N185" s="50">
        <f t="shared" si="130"/>
        <v>0</v>
      </c>
    </row>
    <row r="186" spans="1:14" x14ac:dyDescent="0.3">
      <c r="A186" s="49" t="s">
        <v>142</v>
      </c>
      <c r="B186" s="50">
        <f t="shared" ref="B186:I186" si="131">+IFERROR(B184/B$166,"nm")</f>
        <v>0.26992936427850656</v>
      </c>
      <c r="C186" s="50">
        <f t="shared" si="131"/>
        <v>0.26291560102301792</v>
      </c>
      <c r="D186" s="50">
        <f t="shared" si="131"/>
        <v>0.24730656219392752</v>
      </c>
      <c r="E186" s="50">
        <f t="shared" si="131"/>
        <v>0.18186638388123011</v>
      </c>
      <c r="F186" s="50">
        <f t="shared" si="131"/>
        <v>0.17523609653725078</v>
      </c>
      <c r="G186" s="50">
        <f t="shared" si="131"/>
        <v>0.17443120260021669</v>
      </c>
      <c r="H186" s="50">
        <f t="shared" si="131"/>
        <v>0.25804988662131517</v>
      </c>
      <c r="I186" s="50">
        <f t="shared" si="131"/>
        <v>0.29454390451832907</v>
      </c>
      <c r="J186" s="56">
        <f>+I186</f>
        <v>0.29454390451832907</v>
      </c>
      <c r="K186" s="56">
        <f>+J186</f>
        <v>0.29454390451832907</v>
      </c>
      <c r="L186" s="56">
        <f>+K186</f>
        <v>0.29454390451832907</v>
      </c>
      <c r="M186" s="56">
        <f>+L186</f>
        <v>0.29454390451832907</v>
      </c>
      <c r="N186" s="56">
        <f>+M186</f>
        <v>0.29454390451832907</v>
      </c>
    </row>
    <row r="187" spans="1:14" x14ac:dyDescent="0.3">
      <c r="A187" s="11" t="s">
        <v>143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7">
        <f>+J190*J197</f>
        <v>22</v>
      </c>
      <c r="K187" s="57">
        <f>+K190*K197</f>
        <v>22</v>
      </c>
      <c r="L187" s="57">
        <f>+L190*L197</f>
        <v>22</v>
      </c>
      <c r="M187" s="57">
        <f>+M190*M197</f>
        <v>22</v>
      </c>
      <c r="N187" s="57">
        <f>+N190*N197</f>
        <v>22</v>
      </c>
    </row>
    <row r="188" spans="1:14" x14ac:dyDescent="0.3">
      <c r="A188" s="49" t="s">
        <v>140</v>
      </c>
      <c r="C188" s="50">
        <f t="shared" ref="C188:N188" si="132">+IFERROR(C187/B187-1,"nm")</f>
        <v>0.5</v>
      </c>
      <c r="D188" s="50">
        <f t="shared" si="132"/>
        <v>3.7037037037036979E-2</v>
      </c>
      <c r="E188" s="50">
        <f t="shared" si="132"/>
        <v>0.1785714285714286</v>
      </c>
      <c r="F188" s="50">
        <f t="shared" si="132"/>
        <v>-6.0606060606060552E-2</v>
      </c>
      <c r="G188" s="50">
        <f t="shared" si="132"/>
        <v>-0.19354838709677424</v>
      </c>
      <c r="H188" s="50">
        <f t="shared" si="132"/>
        <v>4.0000000000000036E-2</v>
      </c>
      <c r="I188" s="50">
        <f t="shared" si="132"/>
        <v>-0.15384615384615385</v>
      </c>
      <c r="J188" s="50">
        <f t="shared" si="132"/>
        <v>0</v>
      </c>
      <c r="K188" s="50">
        <f t="shared" si="132"/>
        <v>0</v>
      </c>
      <c r="L188" s="50">
        <f t="shared" si="132"/>
        <v>0</v>
      </c>
      <c r="M188" s="50">
        <f t="shared" si="132"/>
        <v>0</v>
      </c>
      <c r="N188" s="50">
        <f t="shared" si="132"/>
        <v>0</v>
      </c>
    </row>
    <row r="189" spans="1:14" x14ac:dyDescent="0.3">
      <c r="A189" s="49" t="s">
        <v>144</v>
      </c>
      <c r="B189" s="50">
        <f t="shared" ref="B189:I189" si="133">+IFERROR(B187/B$166,"nm")</f>
        <v>9.0817356205852677E-3</v>
      </c>
      <c r="C189" s="50">
        <f t="shared" si="133"/>
        <v>1.3810741687979539E-2</v>
      </c>
      <c r="D189" s="50">
        <f t="shared" si="133"/>
        <v>1.3712047012732615E-2</v>
      </c>
      <c r="E189" s="50">
        <f t="shared" si="133"/>
        <v>1.7497348886532343E-2</v>
      </c>
      <c r="F189" s="50">
        <f t="shared" si="133"/>
        <v>1.6264428121720881E-2</v>
      </c>
      <c r="G189" s="50">
        <f t="shared" si="133"/>
        <v>1.3542795232936078E-2</v>
      </c>
      <c r="H189" s="50">
        <f t="shared" si="133"/>
        <v>1.1791383219954649E-2</v>
      </c>
      <c r="I189" s="50">
        <f t="shared" si="133"/>
        <v>9.3776641091219103E-3</v>
      </c>
      <c r="J189" s="50">
        <f>+IFERROR(J187/J$21,"nm")</f>
        <v>1.1987141066855556E-3</v>
      </c>
      <c r="K189" s="50">
        <f>+IFERROR(K187/K$21,"nm")</f>
        <v>1.1987141066855556E-3</v>
      </c>
      <c r="L189" s="50">
        <f>+IFERROR(L187/L$21,"nm")</f>
        <v>1.1987141066855556E-3</v>
      </c>
      <c r="M189" s="50">
        <f>+IFERROR(M187/M$21,"nm")</f>
        <v>1.1987141066855556E-3</v>
      </c>
      <c r="N189" s="50">
        <f>+IFERROR(N187/N$21,"nm")</f>
        <v>1.1987141066855556E-3</v>
      </c>
    </row>
    <row r="190" spans="1:14" x14ac:dyDescent="0.3">
      <c r="A190" s="49" t="s">
        <v>151</v>
      </c>
      <c r="B190" s="50">
        <f t="shared" ref="B190:I190" si="134">+IFERROR(B187/B197,"nm")</f>
        <v>0.14754098360655737</v>
      </c>
      <c r="C190" s="50">
        <f t="shared" si="134"/>
        <v>0.216</v>
      </c>
      <c r="D190" s="50">
        <f t="shared" si="134"/>
        <v>0.224</v>
      </c>
      <c r="E190" s="50">
        <f t="shared" si="134"/>
        <v>0.28695652173913044</v>
      </c>
      <c r="F190" s="50">
        <f t="shared" si="134"/>
        <v>0.31</v>
      </c>
      <c r="G190" s="50">
        <f t="shared" si="134"/>
        <v>0.3125</v>
      </c>
      <c r="H190" s="50">
        <f t="shared" si="134"/>
        <v>0.41269841269841268</v>
      </c>
      <c r="I190" s="50">
        <f t="shared" si="134"/>
        <v>0.44897959183673469</v>
      </c>
      <c r="J190" s="56">
        <f>+I190</f>
        <v>0.44897959183673469</v>
      </c>
      <c r="K190" s="56">
        <f>+J190</f>
        <v>0.44897959183673469</v>
      </c>
      <c r="L190" s="56">
        <f>+K190</f>
        <v>0.44897959183673469</v>
      </c>
      <c r="M190" s="56">
        <f>+L190</f>
        <v>0.44897959183673469</v>
      </c>
      <c r="N190" s="56">
        <f>+M190</f>
        <v>0.44897959183673469</v>
      </c>
    </row>
    <row r="191" spans="1:14" x14ac:dyDescent="0.3">
      <c r="A191" s="11" t="s">
        <v>145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>
        <f>+J184-J187</f>
        <v>669</v>
      </c>
      <c r="K191" s="11">
        <f>+K184-K187</f>
        <v>669</v>
      </c>
      <c r="L191" s="11">
        <f>+L184-L187</f>
        <v>669</v>
      </c>
      <c r="M191" s="11">
        <f>+M184-M187</f>
        <v>669</v>
      </c>
      <c r="N191" s="11">
        <f>+N184-N187</f>
        <v>669</v>
      </c>
    </row>
    <row r="192" spans="1:14" x14ac:dyDescent="0.3">
      <c r="A192" s="49" t="s">
        <v>140</v>
      </c>
      <c r="C192" s="50">
        <f t="shared" ref="C192:N192" si="135">+IFERROR(C191/B191-1,"nm")</f>
        <v>-5.8027079303675011E-2</v>
      </c>
      <c r="D192" s="50">
        <f t="shared" si="135"/>
        <v>-2.0533880903490731E-2</v>
      </c>
      <c r="E192" s="50">
        <f t="shared" si="135"/>
        <v>-0.35010482180293501</v>
      </c>
      <c r="F192" s="50">
        <f t="shared" si="135"/>
        <v>-2.2580645161290325E-2</v>
      </c>
      <c r="G192" s="50">
        <f t="shared" si="135"/>
        <v>-1.980198019801982E-2</v>
      </c>
      <c r="H192" s="50">
        <f t="shared" si="135"/>
        <v>0.82828282828282829</v>
      </c>
      <c r="I192" s="50">
        <f t="shared" si="135"/>
        <v>0.2320441988950277</v>
      </c>
      <c r="J192" s="50">
        <f t="shared" si="135"/>
        <v>0</v>
      </c>
      <c r="K192" s="50">
        <f t="shared" si="135"/>
        <v>0</v>
      </c>
      <c r="L192" s="50">
        <f t="shared" si="135"/>
        <v>0</v>
      </c>
      <c r="M192" s="50">
        <f t="shared" si="135"/>
        <v>0</v>
      </c>
      <c r="N192" s="50">
        <f t="shared" si="135"/>
        <v>0</v>
      </c>
    </row>
    <row r="193" spans="1:14" x14ac:dyDescent="0.3">
      <c r="A193" s="49" t="s">
        <v>142</v>
      </c>
      <c r="B193" s="50">
        <f t="shared" ref="B193:I193" si="136">+IFERROR(B191/B$166,"nm")</f>
        <v>0.26084762865792127</v>
      </c>
      <c r="C193" s="50">
        <f t="shared" si="136"/>
        <v>0.24910485933503837</v>
      </c>
      <c r="D193" s="50">
        <f t="shared" si="136"/>
        <v>0.23359451518119489</v>
      </c>
      <c r="E193" s="50">
        <f t="shared" si="136"/>
        <v>0.16436903499469777</v>
      </c>
      <c r="F193" s="50">
        <f t="shared" si="136"/>
        <v>0.1589716684155299</v>
      </c>
      <c r="G193" s="50">
        <f t="shared" si="136"/>
        <v>0.16088840736728061</v>
      </c>
      <c r="H193" s="50">
        <f t="shared" si="136"/>
        <v>0.24625850340136055</v>
      </c>
      <c r="I193" s="50">
        <f t="shared" si="136"/>
        <v>0.28516624040920718</v>
      </c>
      <c r="J193" s="50">
        <f>+IFERROR(J191/J$21,"nm")</f>
        <v>3.6451806244210759E-2</v>
      </c>
      <c r="K193" s="50">
        <f>+IFERROR(K191/K$21,"nm")</f>
        <v>3.6451806244210759E-2</v>
      </c>
      <c r="L193" s="50">
        <f>+IFERROR(L191/L$21,"nm")</f>
        <v>3.6451806244210759E-2</v>
      </c>
      <c r="M193" s="50">
        <f>+IFERROR(M191/M$21,"nm")</f>
        <v>3.6451806244210759E-2</v>
      </c>
      <c r="N193" s="50">
        <f>+IFERROR(N191/N$21,"nm")</f>
        <v>3.6451806244210759E-2</v>
      </c>
    </row>
    <row r="194" spans="1:14" x14ac:dyDescent="0.3">
      <c r="A194" s="11" t="s">
        <v>146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7">
        <f>+J166*J196</f>
        <v>9</v>
      </c>
      <c r="K194" s="57">
        <f>+K166*K196</f>
        <v>9</v>
      </c>
      <c r="L194" s="57">
        <f>+L166*L196</f>
        <v>9</v>
      </c>
      <c r="M194" s="57">
        <f>+M166*M196</f>
        <v>9</v>
      </c>
      <c r="N194" s="57">
        <f>+N166*N196</f>
        <v>9</v>
      </c>
    </row>
    <row r="195" spans="1:14" x14ac:dyDescent="0.3">
      <c r="A195" s="49" t="s">
        <v>140</v>
      </c>
      <c r="C195" s="50">
        <f t="shared" ref="C195:N195" si="137">+IFERROR(C194/B194-1,"nm")</f>
        <v>-0.43478260869565222</v>
      </c>
      <c r="D195" s="50">
        <f t="shared" si="137"/>
        <v>-0.23076923076923073</v>
      </c>
      <c r="E195" s="50">
        <f t="shared" si="137"/>
        <v>-0.26666666666666672</v>
      </c>
      <c r="F195" s="50">
        <f t="shared" si="137"/>
        <v>-0.18181818181818177</v>
      </c>
      <c r="G195" s="50">
        <f t="shared" si="137"/>
        <v>-0.33333333333333337</v>
      </c>
      <c r="H195" s="50">
        <f t="shared" si="137"/>
        <v>-0.41666666666666663</v>
      </c>
      <c r="I195" s="50">
        <f t="shared" si="137"/>
        <v>0.28571428571428581</v>
      </c>
      <c r="J195" s="50">
        <f t="shared" si="137"/>
        <v>0</v>
      </c>
      <c r="K195" s="50">
        <f t="shared" si="137"/>
        <v>0</v>
      </c>
      <c r="L195" s="50">
        <f t="shared" si="137"/>
        <v>0</v>
      </c>
      <c r="M195" s="50">
        <f t="shared" si="137"/>
        <v>0</v>
      </c>
      <c r="N195" s="50">
        <f t="shared" si="137"/>
        <v>0</v>
      </c>
    </row>
    <row r="196" spans="1:14" x14ac:dyDescent="0.3">
      <c r="A196" s="49" t="s">
        <v>144</v>
      </c>
      <c r="B196" s="50">
        <f t="shared" ref="B196:I196" si="138">+IFERROR(B194/B$166,"nm")</f>
        <v>3.481331987891019E-2</v>
      </c>
      <c r="C196" s="50">
        <f t="shared" si="138"/>
        <v>1.9948849104859334E-2</v>
      </c>
      <c r="D196" s="50">
        <f t="shared" si="138"/>
        <v>1.4691478942213516E-2</v>
      </c>
      <c r="E196" s="50">
        <f t="shared" si="138"/>
        <v>1.166489925768823E-2</v>
      </c>
      <c r="F196" s="50">
        <f t="shared" si="138"/>
        <v>9.4438614900314802E-3</v>
      </c>
      <c r="G196" s="50">
        <f t="shared" si="138"/>
        <v>6.5005417118093175E-3</v>
      </c>
      <c r="H196" s="50">
        <f t="shared" si="138"/>
        <v>3.1746031746031746E-3</v>
      </c>
      <c r="I196" s="50">
        <f t="shared" si="138"/>
        <v>3.8363171355498722E-3</v>
      </c>
      <c r="J196" s="56">
        <f>+I196</f>
        <v>3.8363171355498722E-3</v>
      </c>
      <c r="K196" s="56">
        <f>+J196</f>
        <v>3.8363171355498722E-3</v>
      </c>
      <c r="L196" s="56">
        <f>+K196</f>
        <v>3.8363171355498722E-3</v>
      </c>
      <c r="M196" s="56">
        <f>+L196</f>
        <v>3.8363171355498722E-3</v>
      </c>
      <c r="N196" s="56">
        <f>+M196</f>
        <v>3.8363171355498722E-3</v>
      </c>
    </row>
    <row r="197" spans="1:14" x14ac:dyDescent="0.3">
      <c r="A197" s="11" t="s">
        <v>147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7">
        <f>+J166*J199</f>
        <v>49</v>
      </c>
      <c r="K197" s="57">
        <f>+K166*K199</f>
        <v>49</v>
      </c>
      <c r="L197" s="57">
        <f>+L166*L199</f>
        <v>49</v>
      </c>
      <c r="M197" s="57">
        <f>+M166*M199</f>
        <v>49</v>
      </c>
      <c r="N197" s="57">
        <f>+N166*N199</f>
        <v>49</v>
      </c>
    </row>
    <row r="198" spans="1:14" x14ac:dyDescent="0.3">
      <c r="A198" s="49" t="s">
        <v>140</v>
      </c>
      <c r="C198" s="50">
        <f t="shared" ref="C198:I198" si="139">+IFERROR(C197/B197-1,"nm")</f>
        <v>2.4590163934426146E-2</v>
      </c>
      <c r="D198" s="50">
        <f t="shared" si="139"/>
        <v>0</v>
      </c>
      <c r="E198" s="50">
        <f t="shared" si="139"/>
        <v>-7.999999999999996E-2</v>
      </c>
      <c r="F198" s="50">
        <f t="shared" si="139"/>
        <v>-0.13043478260869568</v>
      </c>
      <c r="G198" s="50">
        <f t="shared" si="139"/>
        <v>-0.19999999999999996</v>
      </c>
      <c r="H198" s="50">
        <f t="shared" si="139"/>
        <v>-0.21250000000000002</v>
      </c>
      <c r="I198" s="50">
        <f t="shared" si="139"/>
        <v>-0.22222222222222221</v>
      </c>
      <c r="J198" s="50">
        <f>+J199+J200</f>
        <v>2.0886615515771527E-2</v>
      </c>
      <c r="K198" s="50">
        <f>+K199+K200</f>
        <v>2.0886615515771527E-2</v>
      </c>
      <c r="L198" s="50">
        <f>+L199+L200</f>
        <v>2.0886615515771527E-2</v>
      </c>
      <c r="M198" s="50">
        <f>+M199+M200</f>
        <v>2.0886615515771527E-2</v>
      </c>
      <c r="N198" s="50">
        <f>+N199+N200</f>
        <v>2.0886615515771527E-2</v>
      </c>
    </row>
    <row r="199" spans="1:14" x14ac:dyDescent="0.3">
      <c r="A199" s="49" t="s">
        <v>144</v>
      </c>
      <c r="B199" s="50">
        <f t="shared" ref="B199:I199" si="140">+IFERROR(B197/B$166,"nm")</f>
        <v>6.1553985872855703E-2</v>
      </c>
      <c r="C199" s="50">
        <f t="shared" si="140"/>
        <v>6.3938618925831206E-2</v>
      </c>
      <c r="D199" s="50">
        <f t="shared" si="140"/>
        <v>6.1214495592556317E-2</v>
      </c>
      <c r="E199" s="50">
        <f t="shared" si="140"/>
        <v>6.097560975609756E-2</v>
      </c>
      <c r="F199" s="50">
        <f t="shared" si="140"/>
        <v>5.2465897166841552E-2</v>
      </c>
      <c r="G199" s="50">
        <f t="shared" si="140"/>
        <v>4.3336944745395449E-2</v>
      </c>
      <c r="H199" s="50">
        <f t="shared" si="140"/>
        <v>2.8571428571428571E-2</v>
      </c>
      <c r="I199" s="50">
        <f t="shared" si="140"/>
        <v>2.0886615515771527E-2</v>
      </c>
      <c r="J199" s="56">
        <f>+I199</f>
        <v>2.0886615515771527E-2</v>
      </c>
      <c r="K199" s="56">
        <f>+J199</f>
        <v>2.0886615515771527E-2</v>
      </c>
      <c r="L199" s="56">
        <f>+K199</f>
        <v>2.0886615515771527E-2</v>
      </c>
      <c r="M199" s="56">
        <f>+L199</f>
        <v>2.0886615515771527E-2</v>
      </c>
      <c r="N199" s="56">
        <f>+M199</f>
        <v>2.0886615515771527E-2</v>
      </c>
    </row>
    <row r="200" spans="1:14" x14ac:dyDescent="0.3">
      <c r="A200" s="52" t="str">
        <f>+Historicals!A206</f>
        <v>Corporate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</row>
    <row r="201" spans="1:14" x14ac:dyDescent="0.3">
      <c r="A201" s="11" t="s">
        <v>148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>
        <f>+I201*(1+J202)</f>
        <v>-72</v>
      </c>
      <c r="K201" s="11">
        <f>+J201*(1+K202)</f>
        <v>-72</v>
      </c>
      <c r="L201" s="11">
        <f>+K201*(1+L202)</f>
        <v>-72</v>
      </c>
      <c r="M201" s="11">
        <f>+L201*(1+M202)</f>
        <v>-72</v>
      </c>
      <c r="N201" s="11">
        <f>+M201*(1+N202)</f>
        <v>-72</v>
      </c>
    </row>
    <row r="202" spans="1:14" x14ac:dyDescent="0.3">
      <c r="A202" s="54" t="s">
        <v>140</v>
      </c>
      <c r="C202" s="50">
        <f t="shared" ref="C202:I202" si="141">+IFERROR(C201/B201-1,"nm")</f>
        <v>4.8780487804878092E-2</v>
      </c>
      <c r="D202" s="50">
        <f t="shared" si="141"/>
        <v>-1.8720930232558139</v>
      </c>
      <c r="E202" s="50">
        <f t="shared" si="141"/>
        <v>-0.65333333333333332</v>
      </c>
      <c r="F202" s="50">
        <f t="shared" si="141"/>
        <v>-1.2692307692307692</v>
      </c>
      <c r="G202" s="50">
        <f t="shared" si="141"/>
        <v>0.5714285714285714</v>
      </c>
      <c r="H202" s="50">
        <f t="shared" si="141"/>
        <v>-4.6363636363636367</v>
      </c>
      <c r="I202" s="50">
        <f t="shared" si="141"/>
        <v>-2.8</v>
      </c>
      <c r="J202" s="50">
        <f>+J203+J204</f>
        <v>0</v>
      </c>
      <c r="K202" s="50">
        <f>+K203+K204</f>
        <v>0</v>
      </c>
      <c r="L202" s="50">
        <f>+L203+L204</f>
        <v>0</v>
      </c>
      <c r="M202" s="50">
        <f>+M203+M204</f>
        <v>0</v>
      </c>
      <c r="N202" s="50">
        <f>+N203+N204</f>
        <v>0</v>
      </c>
    </row>
    <row r="203" spans="1:14" x14ac:dyDescent="0.3">
      <c r="A203" s="54" t="s">
        <v>149</v>
      </c>
      <c r="B203" s="50">
        <f>+Historicals!B206</f>
        <v>0.06</v>
      </c>
      <c r="C203" s="50">
        <f>+Historicals!C206</f>
        <v>7.0000000000000007E-2</v>
      </c>
      <c r="D203" s="50" t="str">
        <f>+Historicals!D206</f>
        <v>n/a</v>
      </c>
      <c r="E203" s="50">
        <f>+Historicals!E206</f>
        <v>-1.01</v>
      </c>
      <c r="F203" s="50">
        <f>+Historicals!F206</f>
        <v>0.24</v>
      </c>
      <c r="G203" s="50">
        <f>+Historicals!G206</f>
        <v>0.09</v>
      </c>
      <c r="H203" s="50">
        <f>+Historicals!H206</f>
        <v>0.15</v>
      </c>
      <c r="I203" s="50">
        <f>+IFERROR(I201/H201-1,"nm")</f>
        <v>-2.8</v>
      </c>
      <c r="J203" s="56">
        <v>0</v>
      </c>
      <c r="K203" s="56">
        <f t="shared" ref="K203:N204" si="142">+J203</f>
        <v>0</v>
      </c>
      <c r="L203" s="56">
        <f t="shared" si="142"/>
        <v>0</v>
      </c>
      <c r="M203" s="56">
        <f t="shared" si="142"/>
        <v>0</v>
      </c>
      <c r="N203" s="56">
        <f t="shared" si="142"/>
        <v>0</v>
      </c>
    </row>
    <row r="204" spans="1:14" x14ac:dyDescent="0.3">
      <c r="A204" s="54" t="s">
        <v>150</v>
      </c>
      <c r="C204" s="50">
        <f>+IFERROR(C202-C203,"nm")</f>
        <v>-2.1219512195121915E-2</v>
      </c>
      <c r="D204" s="50"/>
      <c r="E204" s="50">
        <f>+IFERROR(E202-E203,"nm")</f>
        <v>0.35666666666666669</v>
      </c>
      <c r="F204" s="50">
        <f>+IFERROR(F202-F203,"nm")</f>
        <v>-1.5092307692307692</v>
      </c>
      <c r="G204" s="50">
        <f>+IFERROR(G202-G203,"nm")</f>
        <v>0.48142857142857143</v>
      </c>
      <c r="H204" s="50">
        <f>+IFERROR(H202-H203,"nm")</f>
        <v>-4.786363636363637</v>
      </c>
      <c r="I204" s="50">
        <f>+IFERROR(I202-I203,"nm")</f>
        <v>0</v>
      </c>
      <c r="J204" s="56">
        <v>0</v>
      </c>
      <c r="K204" s="56">
        <f t="shared" si="142"/>
        <v>0</v>
      </c>
      <c r="L204" s="56">
        <f t="shared" si="142"/>
        <v>0</v>
      </c>
      <c r="M204" s="56">
        <f t="shared" si="142"/>
        <v>0</v>
      </c>
      <c r="N204" s="56">
        <f t="shared" si="142"/>
        <v>0</v>
      </c>
    </row>
    <row r="205" spans="1:14" x14ac:dyDescent="0.3">
      <c r="A205" s="11" t="s">
        <v>141</v>
      </c>
      <c r="B205" s="57">
        <f t="shared" ref="B205:I205" si="143">+B212+B208</f>
        <v>-1026</v>
      </c>
      <c r="C205" s="57">
        <f t="shared" si="143"/>
        <v>-1089</v>
      </c>
      <c r="D205" s="57">
        <f t="shared" si="143"/>
        <v>-633</v>
      </c>
      <c r="E205" s="57">
        <f t="shared" si="143"/>
        <v>-1346</v>
      </c>
      <c r="F205" s="57">
        <f t="shared" si="143"/>
        <v>-1694</v>
      </c>
      <c r="G205" s="57">
        <f t="shared" si="143"/>
        <v>-1855</v>
      </c>
      <c r="H205" s="57">
        <f t="shared" si="143"/>
        <v>-2120</v>
      </c>
      <c r="I205" s="57">
        <f t="shared" si="143"/>
        <v>-2085</v>
      </c>
      <c r="J205" s="57">
        <f>+J201*J207</f>
        <v>-2085</v>
      </c>
      <c r="K205" s="57">
        <f>+K201*K207</f>
        <v>-2085</v>
      </c>
      <c r="L205" s="57">
        <f>+L201*L207</f>
        <v>-2085</v>
      </c>
      <c r="M205" s="57">
        <f>+M201*M207</f>
        <v>-2085</v>
      </c>
      <c r="N205" s="57">
        <f>+N201*N207</f>
        <v>-2085</v>
      </c>
    </row>
    <row r="206" spans="1:14" x14ac:dyDescent="0.3">
      <c r="A206" s="49" t="s">
        <v>140</v>
      </c>
      <c r="C206" s="50">
        <f t="shared" ref="C206:N206" si="144">+IFERROR(C205/B205-1,"nm")</f>
        <v>6.1403508771929793E-2</v>
      </c>
      <c r="D206" s="50">
        <f t="shared" si="144"/>
        <v>-0.41873278236914602</v>
      </c>
      <c r="E206" s="50">
        <f t="shared" si="144"/>
        <v>1.126382306477093</v>
      </c>
      <c r="F206" s="50">
        <f t="shared" si="144"/>
        <v>0.25854383358098065</v>
      </c>
      <c r="G206" s="50">
        <f t="shared" si="144"/>
        <v>9.5041322314049603E-2</v>
      </c>
      <c r="H206" s="50">
        <f t="shared" si="144"/>
        <v>0.14285714285714279</v>
      </c>
      <c r="I206" s="50">
        <f t="shared" si="144"/>
        <v>-1.650943396226412E-2</v>
      </c>
      <c r="J206" s="50">
        <f t="shared" si="144"/>
        <v>0</v>
      </c>
      <c r="K206" s="50">
        <f t="shared" si="144"/>
        <v>0</v>
      </c>
      <c r="L206" s="50">
        <f t="shared" si="144"/>
        <v>0</v>
      </c>
      <c r="M206" s="50">
        <f t="shared" si="144"/>
        <v>0</v>
      </c>
      <c r="N206" s="50">
        <f t="shared" si="144"/>
        <v>0</v>
      </c>
    </row>
    <row r="207" spans="1:14" x14ac:dyDescent="0.3">
      <c r="A207" s="49" t="s">
        <v>142</v>
      </c>
      <c r="B207" s="50">
        <f t="shared" ref="B207:I207" si="145">+IFERROR(B205/B$201,"nm")</f>
        <v>12.512195121951219</v>
      </c>
      <c r="C207" s="50">
        <f t="shared" si="145"/>
        <v>12.662790697674419</v>
      </c>
      <c r="D207" s="50">
        <f t="shared" si="145"/>
        <v>-8.44</v>
      </c>
      <c r="E207" s="50">
        <f t="shared" si="145"/>
        <v>-51.769230769230766</v>
      </c>
      <c r="F207" s="50">
        <f t="shared" si="145"/>
        <v>242</v>
      </c>
      <c r="G207" s="50">
        <f t="shared" si="145"/>
        <v>168.63636363636363</v>
      </c>
      <c r="H207" s="50">
        <f t="shared" si="145"/>
        <v>-53</v>
      </c>
      <c r="I207" s="50">
        <f t="shared" si="145"/>
        <v>28.958333333333332</v>
      </c>
      <c r="J207" s="56">
        <f>+I207</f>
        <v>28.958333333333332</v>
      </c>
      <c r="K207" s="56">
        <f>+J207</f>
        <v>28.958333333333332</v>
      </c>
      <c r="L207" s="56">
        <f>+K207</f>
        <v>28.958333333333332</v>
      </c>
      <c r="M207" s="56">
        <f>+L207</f>
        <v>28.958333333333332</v>
      </c>
      <c r="N207" s="56">
        <f>+M207</f>
        <v>28.958333333333332</v>
      </c>
    </row>
    <row r="208" spans="1:14" x14ac:dyDescent="0.3">
      <c r="A208" s="11" t="s">
        <v>143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7">
        <f>+J211*J218</f>
        <v>134</v>
      </c>
      <c r="K208" s="57">
        <f>+K211*K218</f>
        <v>134</v>
      </c>
      <c r="L208" s="57">
        <f>+L211*L218</f>
        <v>134</v>
      </c>
      <c r="M208" s="57">
        <f>+M211*M218</f>
        <v>134</v>
      </c>
      <c r="N208" s="57">
        <f>+N211*N218</f>
        <v>134</v>
      </c>
    </row>
    <row r="209" spans="1:14" x14ac:dyDescent="0.3">
      <c r="A209" s="49" t="s">
        <v>140</v>
      </c>
      <c r="C209" s="50">
        <f t="shared" ref="C209:N209" si="146">+IFERROR(C208/B208-1,"nm")</f>
        <v>0.12000000000000011</v>
      </c>
      <c r="D209" s="50">
        <f t="shared" si="146"/>
        <v>8.3333333333333259E-2</v>
      </c>
      <c r="E209" s="50">
        <f t="shared" si="146"/>
        <v>0.20879120879120872</v>
      </c>
      <c r="F209" s="50">
        <f t="shared" si="146"/>
        <v>5.4545454545454453E-2</v>
      </c>
      <c r="G209" s="50">
        <f t="shared" si="146"/>
        <v>-3.4482758620689613E-2</v>
      </c>
      <c r="H209" s="50">
        <f t="shared" si="146"/>
        <v>0.2589285714285714</v>
      </c>
      <c r="I209" s="50">
        <f t="shared" si="146"/>
        <v>-4.9645390070921946E-2</v>
      </c>
      <c r="J209" s="50">
        <f t="shared" si="146"/>
        <v>0</v>
      </c>
      <c r="K209" s="50">
        <f t="shared" si="146"/>
        <v>0</v>
      </c>
      <c r="L209" s="50">
        <f t="shared" si="146"/>
        <v>0</v>
      </c>
      <c r="M209" s="50">
        <f t="shared" si="146"/>
        <v>0</v>
      </c>
      <c r="N209" s="50">
        <f t="shared" si="146"/>
        <v>0</v>
      </c>
    </row>
    <row r="210" spans="1:14" x14ac:dyDescent="0.3">
      <c r="A210" s="49" t="s">
        <v>144</v>
      </c>
      <c r="B210" s="50">
        <f t="shared" ref="B210:I210" si="147">+IFERROR(B208/B$201,"nm")</f>
        <v>-0.91463414634146345</v>
      </c>
      <c r="C210" s="50">
        <f t="shared" si="147"/>
        <v>-0.97674418604651159</v>
      </c>
      <c r="D210" s="50">
        <f t="shared" si="147"/>
        <v>1.2133333333333334</v>
      </c>
      <c r="E210" s="50">
        <f t="shared" si="147"/>
        <v>4.2307692307692308</v>
      </c>
      <c r="F210" s="50">
        <f t="shared" si="147"/>
        <v>-16.571428571428573</v>
      </c>
      <c r="G210" s="50">
        <f t="shared" si="147"/>
        <v>-10.181818181818182</v>
      </c>
      <c r="H210" s="50">
        <f t="shared" si="147"/>
        <v>3.5249999999999999</v>
      </c>
      <c r="I210" s="50">
        <f t="shared" si="147"/>
        <v>-1.8611111111111112</v>
      </c>
      <c r="J210" s="50">
        <f>+IFERROR(J208/J$21,"nm")</f>
        <v>7.3012586498120199E-3</v>
      </c>
      <c r="K210" s="50">
        <f>+IFERROR(K208/K$21,"nm")</f>
        <v>7.3012586498120199E-3</v>
      </c>
      <c r="L210" s="50">
        <f>+IFERROR(L208/L$21,"nm")</f>
        <v>7.3012586498120199E-3</v>
      </c>
      <c r="M210" s="50">
        <f>+IFERROR(M208/M$21,"nm")</f>
        <v>7.3012586498120199E-3</v>
      </c>
      <c r="N210" s="50">
        <f>+IFERROR(N208/N$21,"nm")</f>
        <v>7.3012586498120199E-3</v>
      </c>
    </row>
    <row r="211" spans="1:14" x14ac:dyDescent="0.3">
      <c r="A211" s="49" t="s">
        <v>151</v>
      </c>
      <c r="B211" s="50">
        <f t="shared" ref="B211:I211" si="148">+IFERROR(B208/B218,"nm")</f>
        <v>0.10518934081346423</v>
      </c>
      <c r="C211" s="50">
        <f t="shared" si="148"/>
        <v>8.9647812166488788E-2</v>
      </c>
      <c r="D211" s="50">
        <f t="shared" si="148"/>
        <v>7.3505654281098551E-2</v>
      </c>
      <c r="E211" s="50">
        <f t="shared" si="148"/>
        <v>7.586206896551724E-2</v>
      </c>
      <c r="F211" s="50">
        <f t="shared" si="148"/>
        <v>6.9336521219366412E-2</v>
      </c>
      <c r="G211" s="50">
        <f t="shared" si="148"/>
        <v>5.845511482254697E-2</v>
      </c>
      <c r="H211" s="50">
        <f t="shared" si="148"/>
        <v>7.5401069518716571E-2</v>
      </c>
      <c r="I211" s="50">
        <f t="shared" si="148"/>
        <v>7.374793615850303E-2</v>
      </c>
      <c r="J211" s="56">
        <f>+I211</f>
        <v>7.374793615850303E-2</v>
      </c>
      <c r="K211" s="56">
        <f>+J211</f>
        <v>7.374793615850303E-2</v>
      </c>
      <c r="L211" s="56">
        <f>+K211</f>
        <v>7.374793615850303E-2</v>
      </c>
      <c r="M211" s="56">
        <f>+L211</f>
        <v>7.374793615850303E-2</v>
      </c>
      <c r="N211" s="56">
        <f>+M211</f>
        <v>7.374793615850303E-2</v>
      </c>
    </row>
    <row r="212" spans="1:14" x14ac:dyDescent="0.3">
      <c r="A212" s="11" t="s">
        <v>145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>
        <f>+Historicals!I144</f>
        <v>-2219</v>
      </c>
      <c r="K212" s="11">
        <f>+K205-K208</f>
        <v>-2219</v>
      </c>
      <c r="L212" s="11">
        <f>+L205-L208</f>
        <v>-2219</v>
      </c>
      <c r="M212" s="11">
        <f>+M205-M208</f>
        <v>-2219</v>
      </c>
      <c r="N212" s="11">
        <f>+N205-N208</f>
        <v>-2219</v>
      </c>
    </row>
    <row r="213" spans="1:14" x14ac:dyDescent="0.3">
      <c r="A213" s="49" t="s">
        <v>140</v>
      </c>
      <c r="C213" s="50">
        <f t="shared" ref="C213:N213" si="149">+IFERROR(C212/B212-1,"nm")</f>
        <v>6.5395095367847489E-2</v>
      </c>
      <c r="D213" s="50">
        <f t="shared" si="149"/>
        <v>-0.38277919863597609</v>
      </c>
      <c r="E213" s="50">
        <f t="shared" si="149"/>
        <v>1.0110497237569063</v>
      </c>
      <c r="F213" s="50">
        <f t="shared" si="149"/>
        <v>0.24313186813186816</v>
      </c>
      <c r="G213" s="50">
        <f t="shared" si="149"/>
        <v>8.6740331491712785E-2</v>
      </c>
      <c r="H213" s="50">
        <f t="shared" si="149"/>
        <v>0.14946619217081847</v>
      </c>
      <c r="I213" s="50">
        <f t="shared" si="149"/>
        <v>-1.8575851393188847E-2</v>
      </c>
      <c r="J213" s="50">
        <f t="shared" si="149"/>
        <v>0</v>
      </c>
      <c r="K213" s="50">
        <f t="shared" si="149"/>
        <v>0</v>
      </c>
      <c r="L213" s="50">
        <f t="shared" si="149"/>
        <v>0</v>
      </c>
      <c r="M213" s="50">
        <f t="shared" si="149"/>
        <v>0</v>
      </c>
      <c r="N213" s="50">
        <f t="shared" si="149"/>
        <v>0</v>
      </c>
    </row>
    <row r="214" spans="1:14" x14ac:dyDescent="0.3">
      <c r="A214" s="49" t="s">
        <v>142</v>
      </c>
      <c r="B214" s="50">
        <f t="shared" ref="B214:I214" si="150">+IFERROR(B212/B$201,"nm")</f>
        <v>13.426829268292684</v>
      </c>
      <c r="C214" s="50">
        <f t="shared" si="150"/>
        <v>13.63953488372093</v>
      </c>
      <c r="D214" s="50">
        <f t="shared" si="150"/>
        <v>-9.6533333333333342</v>
      </c>
      <c r="E214" s="50">
        <f t="shared" si="150"/>
        <v>-56</v>
      </c>
      <c r="F214" s="50">
        <f t="shared" si="150"/>
        <v>258.57142857142856</v>
      </c>
      <c r="G214" s="50">
        <f t="shared" si="150"/>
        <v>178.81818181818181</v>
      </c>
      <c r="H214" s="50">
        <f t="shared" si="150"/>
        <v>-56.524999999999999</v>
      </c>
      <c r="I214" s="50">
        <f t="shared" si="150"/>
        <v>30.819444444444443</v>
      </c>
      <c r="J214" s="50">
        <f>+IFERROR(J212/J$21,"nm")</f>
        <v>-0.12090666376069308</v>
      </c>
      <c r="K214" s="50">
        <f>+IFERROR(K212/K$21,"nm")</f>
        <v>-0.12090666376069308</v>
      </c>
      <c r="L214" s="50">
        <f>+IFERROR(L212/L$21,"nm")</f>
        <v>-0.12090666376069308</v>
      </c>
      <c r="M214" s="50">
        <f>+IFERROR(M212/M$21,"nm")</f>
        <v>-0.12090666376069308</v>
      </c>
      <c r="N214" s="50">
        <f>+IFERROR(N212/N$21,"nm")</f>
        <v>-0.12090666376069308</v>
      </c>
    </row>
    <row r="215" spans="1:14" x14ac:dyDescent="0.3">
      <c r="A215" s="11" t="s">
        <v>146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7">
        <f>+J201*J217</f>
        <v>50</v>
      </c>
      <c r="K215" s="57">
        <f>+K201*K217</f>
        <v>50</v>
      </c>
      <c r="L215" s="57">
        <f>+L201*L217</f>
        <v>50</v>
      </c>
      <c r="M215" s="57">
        <f>+M201*M217</f>
        <v>50</v>
      </c>
      <c r="N215" s="57">
        <f>+N201*N217</f>
        <v>50</v>
      </c>
    </row>
    <row r="216" spans="1:14" x14ac:dyDescent="0.3">
      <c r="A216" s="49" t="s">
        <v>140</v>
      </c>
      <c r="C216" s="50">
        <f t="shared" ref="C216:N216" si="151">+IFERROR(C215/B215-1,"nm")</f>
        <v>1.1666666666666665</v>
      </c>
      <c r="D216" s="50">
        <f t="shared" si="151"/>
        <v>0.24038461538461542</v>
      </c>
      <c r="E216" s="50">
        <f t="shared" si="151"/>
        <v>-0.16020671834625322</v>
      </c>
      <c r="F216" s="50">
        <f t="shared" si="151"/>
        <v>2.4615384615384706E-2</v>
      </c>
      <c r="G216" s="50">
        <f t="shared" si="151"/>
        <v>6.9069069069069178E-2</v>
      </c>
      <c r="H216" s="50">
        <f t="shared" si="151"/>
        <v>-0.699438202247191</v>
      </c>
      <c r="I216" s="50">
        <f t="shared" si="151"/>
        <v>-0.53271028037383172</v>
      </c>
      <c r="J216" s="50">
        <f t="shared" si="151"/>
        <v>0</v>
      </c>
      <c r="K216" s="50">
        <f t="shared" si="151"/>
        <v>0</v>
      </c>
      <c r="L216" s="50">
        <f t="shared" si="151"/>
        <v>0</v>
      </c>
      <c r="M216" s="50">
        <f t="shared" si="151"/>
        <v>0</v>
      </c>
      <c r="N216" s="50">
        <f t="shared" si="151"/>
        <v>0</v>
      </c>
    </row>
    <row r="217" spans="1:14" x14ac:dyDescent="0.3">
      <c r="A217" s="49" t="s">
        <v>144</v>
      </c>
      <c r="B217" s="50">
        <f t="shared" ref="B217:I217" si="152">+IFERROR(B215/B$201,"nm")</f>
        <v>-1.7560975609756098</v>
      </c>
      <c r="C217" s="50">
        <f t="shared" si="152"/>
        <v>-3.6279069767441858</v>
      </c>
      <c r="D217" s="50">
        <f t="shared" si="152"/>
        <v>5.16</v>
      </c>
      <c r="E217" s="50">
        <f t="shared" si="152"/>
        <v>12.5</v>
      </c>
      <c r="F217" s="50">
        <f t="shared" si="152"/>
        <v>-47.571428571428569</v>
      </c>
      <c r="G217" s="50">
        <f t="shared" si="152"/>
        <v>-32.363636363636367</v>
      </c>
      <c r="H217" s="50">
        <f t="shared" si="152"/>
        <v>2.6749999999999998</v>
      </c>
      <c r="I217" s="50">
        <f t="shared" si="152"/>
        <v>-0.69444444444444442</v>
      </c>
      <c r="J217" s="56">
        <f>+I217</f>
        <v>-0.69444444444444442</v>
      </c>
      <c r="K217" s="56">
        <f>+J217</f>
        <v>-0.69444444444444442</v>
      </c>
      <c r="L217" s="56">
        <f>+K217</f>
        <v>-0.69444444444444442</v>
      </c>
      <c r="M217" s="56">
        <f>+L217</f>
        <v>-0.69444444444444442</v>
      </c>
      <c r="N217" s="56">
        <f>+M217</f>
        <v>-0.69444444444444442</v>
      </c>
    </row>
    <row r="218" spans="1:14" x14ac:dyDescent="0.3">
      <c r="A218" s="11" t="s">
        <v>147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7">
        <f>+J201*J220</f>
        <v>1817</v>
      </c>
      <c r="K218" s="57">
        <f>+K201*K220</f>
        <v>1817</v>
      </c>
      <c r="L218" s="57">
        <f>+L201*L220</f>
        <v>1817</v>
      </c>
      <c r="M218" s="57">
        <f>+M201*M220</f>
        <v>1817</v>
      </c>
      <c r="N218" s="57">
        <f>+N201*N220</f>
        <v>1817</v>
      </c>
    </row>
    <row r="219" spans="1:14" x14ac:dyDescent="0.3">
      <c r="A219" s="49" t="s">
        <v>140</v>
      </c>
      <c r="C219" s="50">
        <f t="shared" ref="C219:I219" si="153">+IFERROR(C218/B218-1,"nm")</f>
        <v>0.31416549789621318</v>
      </c>
      <c r="D219" s="50">
        <f t="shared" si="153"/>
        <v>0.32123799359658478</v>
      </c>
      <c r="E219" s="50">
        <f t="shared" si="153"/>
        <v>0.17124394184168024</v>
      </c>
      <c r="F219" s="50">
        <f t="shared" si="153"/>
        <v>0.15379310344827579</v>
      </c>
      <c r="G219" s="50">
        <f t="shared" si="153"/>
        <v>0.14524805738194857</v>
      </c>
      <c r="H219" s="50">
        <f t="shared" si="153"/>
        <v>-2.4008350730688965E-2</v>
      </c>
      <c r="I219" s="50">
        <f t="shared" si="153"/>
        <v>-2.8342245989304793E-2</v>
      </c>
      <c r="J219" s="50">
        <f>+J220+J221</f>
        <v>-25.236111111111111</v>
      </c>
      <c r="K219" s="50">
        <f>+K220+K221</f>
        <v>-25.236111111111111</v>
      </c>
      <c r="L219" s="50">
        <f>+L220+L221</f>
        <v>-25.236111111111111</v>
      </c>
      <c r="M219" s="50">
        <f>+M220+M221</f>
        <v>-25.236111111111111</v>
      </c>
      <c r="N219" s="50">
        <f>+N220+N221</f>
        <v>-25.236111111111111</v>
      </c>
    </row>
    <row r="220" spans="1:14" x14ac:dyDescent="0.3">
      <c r="A220" s="49" t="s">
        <v>144</v>
      </c>
      <c r="B220" s="50">
        <f t="shared" ref="B220:I220" si="154">+IFERROR(B218/B$201,"nm")</f>
        <v>-8.6951219512195124</v>
      </c>
      <c r="C220" s="50">
        <f t="shared" si="154"/>
        <v>-10.895348837209303</v>
      </c>
      <c r="D220" s="50">
        <f t="shared" si="154"/>
        <v>16.506666666666668</v>
      </c>
      <c r="E220" s="50">
        <f t="shared" si="154"/>
        <v>55.769230769230766</v>
      </c>
      <c r="F220" s="50">
        <f t="shared" si="154"/>
        <v>-239</v>
      </c>
      <c r="G220" s="50">
        <f t="shared" si="154"/>
        <v>-174.18181818181819</v>
      </c>
      <c r="H220" s="50">
        <f t="shared" si="154"/>
        <v>46.75</v>
      </c>
      <c r="I220" s="50">
        <f t="shared" si="154"/>
        <v>-25.236111111111111</v>
      </c>
      <c r="J220" s="56">
        <f>+I220</f>
        <v>-25.236111111111111</v>
      </c>
      <c r="K220" s="56">
        <f>+J220</f>
        <v>-25.236111111111111</v>
      </c>
      <c r="L220" s="56">
        <f>+K220</f>
        <v>-25.236111111111111</v>
      </c>
      <c r="M220" s="56">
        <f>+L220</f>
        <v>-25.236111111111111</v>
      </c>
      <c r="N220" s="56">
        <f>+M220</f>
        <v>-25.236111111111111</v>
      </c>
    </row>
    <row r="224" spans="1:14" ht="28.8" x14ac:dyDescent="0.3">
      <c r="A224" s="33" t="s">
        <v>132</v>
      </c>
      <c r="B224" s="34">
        <v>-40</v>
      </c>
      <c r="C224" s="34">
        <v>-48</v>
      </c>
      <c r="D224" s="34">
        <v>-96</v>
      </c>
      <c r="E224" s="34">
        <v>-166</v>
      </c>
      <c r="F224" s="34">
        <v>44</v>
      </c>
      <c r="G224" s="35">
        <v>-38</v>
      </c>
      <c r="H224" s="34">
        <v>-96</v>
      </c>
      <c r="I224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2"/>
  <sheetViews>
    <sheetView tabSelected="1" topLeftCell="A45" zoomScale="110" zoomScaleNormal="110" workbookViewId="0">
      <selection activeCell="J52" sqref="J52"/>
    </sheetView>
  </sheetViews>
  <sheetFormatPr defaultColWidth="8.5546875" defaultRowHeight="14.4" x14ac:dyDescent="0.3"/>
  <cols>
    <col min="1" max="1" width="48.77734375" customWidth="1"/>
    <col min="2" max="16" width="11.77734375" customWidth="1"/>
    <col min="17" max="17" width="39.88671875" customWidth="1"/>
  </cols>
  <sheetData>
    <row r="1" spans="1:17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6"/>
      <c r="K1" s="6"/>
      <c r="L1" s="47">
        <f>+I1+1</f>
        <v>2023</v>
      </c>
      <c r="M1" s="47">
        <f>+L1+1</f>
        <v>2024</v>
      </c>
      <c r="N1" s="47">
        <f>+M1+1</f>
        <v>2025</v>
      </c>
      <c r="O1" s="47">
        <f>+N1+1</f>
        <v>2026</v>
      </c>
      <c r="P1" s="47">
        <f>+O1+1</f>
        <v>2027</v>
      </c>
    </row>
    <row r="2" spans="1:17" x14ac:dyDescent="0.3">
      <c r="A2" s="48" t="s">
        <v>152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7"/>
      <c r="M2" s="47"/>
      <c r="N2" s="47"/>
      <c r="O2" s="47"/>
      <c r="P2" s="47"/>
    </row>
    <row r="3" spans="1:17" x14ac:dyDescent="0.3">
      <c r="A3" s="10" t="s">
        <v>148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/>
      <c r="K3" s="11"/>
      <c r="L3" s="11">
        <f>'Segmental forecast'!J3</f>
        <v>46710</v>
      </c>
      <c r="M3" s="11">
        <f>'Segmental forecast'!K3</f>
        <v>46710</v>
      </c>
      <c r="N3" s="11">
        <f>'Segmental forecast'!L3</f>
        <v>46710</v>
      </c>
      <c r="O3" s="11">
        <f>'Segmental forecast'!M3</f>
        <v>46710</v>
      </c>
      <c r="P3" s="11">
        <f>'Segmental forecast'!N3</f>
        <v>46710</v>
      </c>
      <c r="Q3" t="s">
        <v>153</v>
      </c>
    </row>
    <row r="4" spans="1:17" x14ac:dyDescent="0.3">
      <c r="A4" s="49" t="s">
        <v>140</v>
      </c>
      <c r="B4" s="50">
        <f>+IFERROR(B3/Historicals!K2-1,"nm")</f>
        <v>0.10079499262563396</v>
      </c>
      <c r="C4" s="50">
        <f t="shared" ref="C4:I4" si="1">+IFERROR(C3/B3-1,"nm")</f>
        <v>5.8004640371229765E-2</v>
      </c>
      <c r="D4" s="50">
        <f t="shared" si="1"/>
        <v>6.0971089696071123E-2</v>
      </c>
      <c r="E4" s="50">
        <f t="shared" si="1"/>
        <v>5.95924308588065E-2</v>
      </c>
      <c r="F4" s="50">
        <f t="shared" si="1"/>
        <v>7.4731433909388079E-2</v>
      </c>
      <c r="G4" s="50">
        <f t="shared" si="1"/>
        <v>-4.3817266150267153E-2</v>
      </c>
      <c r="H4" s="50">
        <f t="shared" si="1"/>
        <v>0.19076009945726269</v>
      </c>
      <c r="I4" s="50">
        <f t="shared" si="1"/>
        <v>4.8767344739323759E-2</v>
      </c>
      <c r="J4" s="50"/>
      <c r="K4" s="50"/>
      <c r="L4" s="50">
        <f>+IFERROR(L3/I3-1,"nm")</f>
        <v>0</v>
      </c>
      <c r="M4" s="50">
        <f>+IFERROR(M3/L3-1,"nm")</f>
        <v>0</v>
      </c>
      <c r="N4" s="50">
        <f>+IFERROR(N3/M3-1,"nm")</f>
        <v>0</v>
      </c>
      <c r="O4" s="50">
        <f>+IFERROR(O3/N3-1,"nm")</f>
        <v>0</v>
      </c>
      <c r="P4" s="50">
        <f>+IFERROR(P3/O3-1,"nm")</f>
        <v>0</v>
      </c>
    </row>
    <row r="5" spans="1:17" x14ac:dyDescent="0.3">
      <c r="A5" s="10" t="s">
        <v>154</v>
      </c>
      <c r="B5" s="11">
        <f>'Segmental forecast'!B5</f>
        <v>4839</v>
      </c>
      <c r="C5" s="11">
        <f>'Segmental forecast'!C5</f>
        <v>5291</v>
      </c>
      <c r="D5" s="11">
        <f>'Segmental forecast'!D5</f>
        <v>5651</v>
      </c>
      <c r="E5" s="11">
        <f>'Segmental forecast'!E5</f>
        <v>5126</v>
      </c>
      <c r="F5" s="11">
        <f>'Segmental forecast'!F5</f>
        <v>5555</v>
      </c>
      <c r="G5" s="11">
        <f>'Segmental forecast'!G5</f>
        <v>3697</v>
      </c>
      <c r="H5" s="11">
        <f>'Segmental forecast'!H5</f>
        <v>7667</v>
      </c>
      <c r="I5" s="11">
        <f>'Segmental forecast'!I5</f>
        <v>7573</v>
      </c>
      <c r="J5" s="11"/>
      <c r="K5" s="11"/>
      <c r="L5" s="11">
        <f>'Segmental forecast'!J5</f>
        <v>7573</v>
      </c>
      <c r="M5" s="11">
        <f>'Segmental forecast'!K5</f>
        <v>7573</v>
      </c>
      <c r="N5" s="11">
        <f>'Segmental forecast'!L5</f>
        <v>7573</v>
      </c>
      <c r="O5" s="11">
        <f>'Segmental forecast'!M5</f>
        <v>7573</v>
      </c>
      <c r="P5" s="11">
        <f>'Segmental forecast'!N5</f>
        <v>7573</v>
      </c>
    </row>
    <row r="6" spans="1:17" x14ac:dyDescent="0.3">
      <c r="A6" s="59" t="s">
        <v>143</v>
      </c>
      <c r="B6" s="11">
        <f>'Segmental forecast'!B8</f>
        <v>606</v>
      </c>
      <c r="C6" s="11">
        <f>'Segmental forecast'!C8</f>
        <v>649</v>
      </c>
      <c r="D6" s="11">
        <f>'Segmental forecast'!D8</f>
        <v>706</v>
      </c>
      <c r="E6" s="11">
        <f>'Segmental forecast'!E8</f>
        <v>747</v>
      </c>
      <c r="F6" s="11">
        <f>'Segmental forecast'!F8</f>
        <v>705</v>
      </c>
      <c r="G6" s="11">
        <f>'Segmental forecast'!G8</f>
        <v>721</v>
      </c>
      <c r="H6" s="11">
        <f>'Segmental forecast'!H8</f>
        <v>744</v>
      </c>
      <c r="I6" s="11">
        <f>'Segmental forecast'!I8</f>
        <v>717</v>
      </c>
      <c r="J6" s="11"/>
      <c r="K6" s="11"/>
      <c r="L6" s="11">
        <f>'Segmental forecast'!J8</f>
        <v>717</v>
      </c>
      <c r="M6" s="11">
        <f>'Segmental forecast'!K8</f>
        <v>717</v>
      </c>
      <c r="N6" s="11">
        <f>'Segmental forecast'!L8</f>
        <v>717</v>
      </c>
      <c r="O6" s="11">
        <f>'Segmental forecast'!M8</f>
        <v>717</v>
      </c>
      <c r="P6" s="11">
        <f>'Segmental forecast'!N8</f>
        <v>717</v>
      </c>
    </row>
    <row r="7" spans="1:17" x14ac:dyDescent="0.3">
      <c r="A7" s="16" t="s">
        <v>145</v>
      </c>
      <c r="B7" s="17">
        <f>'Segmental forecast'!B11</f>
        <v>4233</v>
      </c>
      <c r="C7" s="17">
        <f>'Segmental forecast'!C11</f>
        <v>4642</v>
      </c>
      <c r="D7" s="17">
        <f>'Segmental forecast'!D11</f>
        <v>4945</v>
      </c>
      <c r="E7" s="17">
        <f>'Segmental forecast'!E11</f>
        <v>4379</v>
      </c>
      <c r="F7" s="17">
        <f>'Segmental forecast'!F11</f>
        <v>4850</v>
      </c>
      <c r="G7" s="17">
        <f>'Segmental forecast'!G11</f>
        <v>2976</v>
      </c>
      <c r="H7" s="17">
        <f>'Segmental forecast'!H11</f>
        <v>6923</v>
      </c>
      <c r="I7" s="17">
        <f>'Segmental forecast'!I11</f>
        <v>6856</v>
      </c>
      <c r="J7" s="17"/>
      <c r="K7" s="17"/>
      <c r="L7" s="17">
        <f>'Segmental forecast'!J11</f>
        <v>6856</v>
      </c>
      <c r="M7" s="17">
        <f>'Segmental forecast'!K11</f>
        <v>6856</v>
      </c>
      <c r="N7" s="17">
        <f>'Segmental forecast'!L11</f>
        <v>6856</v>
      </c>
      <c r="O7" s="17">
        <f>'Segmental forecast'!M11</f>
        <v>6856</v>
      </c>
      <c r="P7" s="17">
        <f>'Segmental forecast'!N11</f>
        <v>6856</v>
      </c>
    </row>
    <row r="8" spans="1:17" x14ac:dyDescent="0.3">
      <c r="A8" s="49" t="s">
        <v>140</v>
      </c>
      <c r="B8" s="50">
        <f>+IFERROR(B7/Historicals!K10-1,"nm")</f>
        <v>0.18339390550740853</v>
      </c>
      <c r="C8" s="50">
        <f t="shared" ref="C8:I8" si="2">+IFERROR(C7/B7-1,"nm")</f>
        <v>9.6621781242617555E-2</v>
      </c>
      <c r="D8" s="50">
        <f t="shared" si="2"/>
        <v>6.5273588970271357E-2</v>
      </c>
      <c r="E8" s="50">
        <f t="shared" si="2"/>
        <v>-0.11445904954499497</v>
      </c>
      <c r="F8" s="50">
        <f t="shared" si="2"/>
        <v>0.10755880337976698</v>
      </c>
      <c r="G8" s="50">
        <f t="shared" si="2"/>
        <v>-0.38639175257731961</v>
      </c>
      <c r="H8" s="50">
        <f t="shared" si="2"/>
        <v>1.32627688172043</v>
      </c>
      <c r="I8" s="50">
        <f t="shared" si="2"/>
        <v>-9.67788530983682E-3</v>
      </c>
      <c r="J8" s="50"/>
      <c r="K8" s="50"/>
      <c r="L8" s="50">
        <f>+IFERROR(L7/I7-1,"nm")</f>
        <v>0</v>
      </c>
      <c r="M8" s="50">
        <f>+IFERROR(M7/L7-1,"nm")</f>
        <v>0</v>
      </c>
      <c r="N8" s="50">
        <f>+IFERROR(N7/M7-1,"nm")</f>
        <v>0</v>
      </c>
      <c r="O8" s="50">
        <f>+IFERROR(O7/N7-1,"nm")</f>
        <v>0</v>
      </c>
      <c r="P8" s="50">
        <f>+IFERROR(P7/O7-1,"nm")</f>
        <v>0</v>
      </c>
    </row>
    <row r="9" spans="1:17" x14ac:dyDescent="0.3">
      <c r="A9" s="49" t="s">
        <v>142</v>
      </c>
      <c r="B9" s="50">
        <f t="shared" ref="B9:I9" si="3">+IFERROR(B7/B$3,"nm")</f>
        <v>0.13832881278389594</v>
      </c>
      <c r="C9" s="50">
        <f t="shared" si="3"/>
        <v>0.14337781072399308</v>
      </c>
      <c r="D9" s="50">
        <f t="shared" si="3"/>
        <v>0.14395924308588065</v>
      </c>
      <c r="E9" s="50">
        <f t="shared" si="3"/>
        <v>0.12031211363573921</v>
      </c>
      <c r="F9" s="50">
        <f t="shared" si="3"/>
        <v>0.12398701331901731</v>
      </c>
      <c r="G9" s="50">
        <f t="shared" si="3"/>
        <v>7.9565810229126011E-2</v>
      </c>
      <c r="H9" s="50">
        <f t="shared" si="3"/>
        <v>0.1554402981723472</v>
      </c>
      <c r="I9" s="50">
        <f t="shared" si="3"/>
        <v>0.14677799186469706</v>
      </c>
      <c r="J9" s="50"/>
      <c r="K9" s="50"/>
      <c r="L9" s="50">
        <f>+IFERROR(L7/L$3,"nm")</f>
        <v>0.14677799186469706</v>
      </c>
      <c r="M9" s="50">
        <f>+IFERROR(M7/M$3,"nm")</f>
        <v>0.14677799186469706</v>
      </c>
      <c r="N9" s="50">
        <f>+IFERROR(N7/N$3,"nm")</f>
        <v>0.14677799186469706</v>
      </c>
      <c r="O9" s="50">
        <f>+IFERROR(O7/O$3,"nm")</f>
        <v>0.14677799186469706</v>
      </c>
      <c r="P9" s="50">
        <f>+IFERROR(P7/P$3,"nm")</f>
        <v>0.14677799186469706</v>
      </c>
    </row>
    <row r="10" spans="1:17" x14ac:dyDescent="0.3">
      <c r="A10" s="15" t="s">
        <v>11</v>
      </c>
      <c r="B10" s="11">
        <f>+Historicals!B8</f>
        <v>28</v>
      </c>
      <c r="C10" s="11">
        <f>+Historicals!C8</f>
        <v>19</v>
      </c>
      <c r="D10" s="11">
        <f>+Historicals!D8</f>
        <v>59</v>
      </c>
      <c r="E10" s="11">
        <f>+Historicals!E8</f>
        <v>54</v>
      </c>
      <c r="F10" s="11">
        <f>+Historicals!F8</f>
        <v>49</v>
      </c>
      <c r="G10" s="11">
        <f>+Historicals!G8</f>
        <v>89</v>
      </c>
      <c r="H10" s="11">
        <f>+Historicals!H8</f>
        <v>262</v>
      </c>
      <c r="I10" s="11">
        <f>+Historicals!I8</f>
        <v>205</v>
      </c>
      <c r="J10" s="11"/>
      <c r="K10" s="11"/>
      <c r="L10" s="11"/>
      <c r="M10" s="7"/>
      <c r="N10" s="7"/>
      <c r="O10" s="7"/>
      <c r="P10" s="7"/>
    </row>
    <row r="11" spans="1:17" x14ac:dyDescent="0.3">
      <c r="A11" s="16" t="s">
        <v>155</v>
      </c>
      <c r="B11" s="17">
        <f>+Historicals!B10</f>
        <v>4205</v>
      </c>
      <c r="C11" s="17">
        <f>+Historicals!C10</f>
        <v>4623</v>
      </c>
      <c r="D11" s="17">
        <f>+Historicals!D10</f>
        <v>4886</v>
      </c>
      <c r="E11" s="17">
        <f>+Historicals!E10</f>
        <v>4325</v>
      </c>
      <c r="F11" s="17">
        <f>+Historicals!F10</f>
        <v>4801</v>
      </c>
      <c r="G11" s="17">
        <f>+Historicals!G10</f>
        <v>2887</v>
      </c>
      <c r="H11" s="17">
        <f>+Historicals!H10</f>
        <v>6661</v>
      </c>
      <c r="I11" s="17">
        <f>+Historicals!I10</f>
        <v>6651</v>
      </c>
      <c r="J11" s="17"/>
      <c r="K11" s="17"/>
      <c r="L11" s="17"/>
      <c r="M11" s="17"/>
      <c r="N11" s="17"/>
      <c r="O11" s="17"/>
      <c r="P11" s="17"/>
    </row>
    <row r="12" spans="1:17" x14ac:dyDescent="0.3">
      <c r="A12" t="s">
        <v>14</v>
      </c>
      <c r="B12" s="11">
        <f>+Historicals!B11</f>
        <v>932</v>
      </c>
      <c r="C12" s="11">
        <f>+Historicals!C11</f>
        <v>863</v>
      </c>
      <c r="D12" s="11">
        <f>+Historicals!D11</f>
        <v>646</v>
      </c>
      <c r="E12" s="11">
        <f>+Historicals!E11</f>
        <v>2392</v>
      </c>
      <c r="F12" s="11">
        <f>+Historicals!F11</f>
        <v>772</v>
      </c>
      <c r="G12" s="11">
        <f>+Historicals!G11</f>
        <v>348</v>
      </c>
      <c r="H12" s="11">
        <f>+Historicals!H11</f>
        <v>934</v>
      </c>
      <c r="I12" s="11">
        <f>+Historicals!I11</f>
        <v>605</v>
      </c>
      <c r="J12" s="11"/>
      <c r="K12" s="11"/>
      <c r="L12" s="7"/>
      <c r="M12" s="7"/>
      <c r="N12" s="7"/>
      <c r="O12" s="7"/>
      <c r="P12" s="7"/>
    </row>
    <row r="13" spans="1:17" x14ac:dyDescent="0.3">
      <c r="A13" s="60" t="s">
        <v>156</v>
      </c>
      <c r="B13" s="61">
        <f t="shared" ref="B13:I13" si="4">B12/B11</f>
        <v>0.22164090368608799</v>
      </c>
      <c r="C13" s="61">
        <f t="shared" si="4"/>
        <v>0.18667531905688947</v>
      </c>
      <c r="D13" s="61">
        <f t="shared" si="4"/>
        <v>0.13221449038067951</v>
      </c>
      <c r="E13" s="61">
        <f t="shared" si="4"/>
        <v>0.55306358381502885</v>
      </c>
      <c r="F13" s="61">
        <f t="shared" si="4"/>
        <v>0.16079983336804832</v>
      </c>
      <c r="G13" s="61">
        <f t="shared" si="4"/>
        <v>0.12054035330793211</v>
      </c>
      <c r="H13" s="61">
        <f t="shared" si="4"/>
        <v>0.14021918630836211</v>
      </c>
      <c r="I13" s="61">
        <f t="shared" si="4"/>
        <v>9.0963764847391368E-2</v>
      </c>
      <c r="J13" s="61"/>
      <c r="K13" s="61"/>
      <c r="L13" s="62"/>
      <c r="M13" s="62"/>
      <c r="N13" s="62"/>
      <c r="O13" s="62"/>
      <c r="P13" s="62"/>
    </row>
    <row r="14" spans="1:17" x14ac:dyDescent="0.3">
      <c r="A14" s="18" t="s">
        <v>157</v>
      </c>
      <c r="B14" s="63">
        <f t="shared" ref="B14:I14" si="5">B11-B12</f>
        <v>3273</v>
      </c>
      <c r="C14" s="63">
        <f t="shared" si="5"/>
        <v>3760</v>
      </c>
      <c r="D14" s="63">
        <f t="shared" si="5"/>
        <v>4240</v>
      </c>
      <c r="E14" s="63">
        <f t="shared" si="5"/>
        <v>1933</v>
      </c>
      <c r="F14" s="63">
        <f t="shared" si="5"/>
        <v>4029</v>
      </c>
      <c r="G14" s="63">
        <f t="shared" si="5"/>
        <v>2539</v>
      </c>
      <c r="H14" s="63">
        <f t="shared" si="5"/>
        <v>5727</v>
      </c>
      <c r="I14" s="63">
        <f t="shared" si="5"/>
        <v>6046</v>
      </c>
      <c r="J14" s="17"/>
      <c r="K14" s="17"/>
      <c r="L14" s="19"/>
      <c r="M14" s="19"/>
      <c r="N14" s="19"/>
      <c r="O14" s="19"/>
      <c r="P14" s="19"/>
    </row>
    <row r="15" spans="1:17" x14ac:dyDescent="0.3">
      <c r="A15" t="s">
        <v>158</v>
      </c>
      <c r="B15" s="64">
        <f>+Historicals!B18</f>
        <v>1768.8</v>
      </c>
      <c r="C15" s="64">
        <f>+Historicals!C18</f>
        <v>1742.5</v>
      </c>
      <c r="D15" s="64">
        <f>+Historicals!D18</f>
        <v>1692</v>
      </c>
      <c r="E15" s="64">
        <f>+Historicals!E18</f>
        <v>1659.1</v>
      </c>
      <c r="F15" s="64">
        <f>+Historicals!F18</f>
        <v>1618.4</v>
      </c>
      <c r="G15" s="64">
        <f>+Historicals!G18</f>
        <v>1591.6</v>
      </c>
      <c r="H15" s="64">
        <f>+Historicals!H18</f>
        <v>1609.4</v>
      </c>
      <c r="I15" s="64">
        <f>+Historicals!I18</f>
        <v>1610.8</v>
      </c>
      <c r="J15" s="64"/>
      <c r="K15" s="64"/>
      <c r="L15" s="7"/>
      <c r="M15" s="7"/>
      <c r="N15" s="7"/>
      <c r="O15" s="7"/>
      <c r="P15" s="7"/>
      <c r="Q15" t="s">
        <v>159</v>
      </c>
    </row>
    <row r="16" spans="1:17" x14ac:dyDescent="0.3">
      <c r="A16" t="s">
        <v>160</v>
      </c>
      <c r="B16" s="65">
        <f>+Historicals!B14</f>
        <v>1.9</v>
      </c>
      <c r="C16" s="65">
        <f>+Historicals!C14</f>
        <v>2.21</v>
      </c>
      <c r="D16" s="65">
        <f>+Historicals!D14</f>
        <v>2.56</v>
      </c>
      <c r="E16" s="65">
        <f>+Historicals!E14</f>
        <v>1.19</v>
      </c>
      <c r="F16" s="65">
        <f>+Historicals!F14</f>
        <v>2.5499999999999998</v>
      </c>
      <c r="G16" s="65">
        <f>+Historicals!G14</f>
        <v>1.63</v>
      </c>
      <c r="H16" s="65">
        <f>+Historicals!H14</f>
        <v>3.64</v>
      </c>
      <c r="I16" s="65">
        <f>+Historicals!I14</f>
        <v>3.83</v>
      </c>
      <c r="J16" s="65"/>
      <c r="K16" s="65"/>
      <c r="L16" s="66"/>
      <c r="M16" s="66"/>
      <c r="N16" s="66"/>
      <c r="O16" s="66"/>
      <c r="P16" s="66"/>
    </row>
    <row r="17" spans="1:17" x14ac:dyDescent="0.3">
      <c r="A17" t="s">
        <v>25</v>
      </c>
      <c r="B17" s="26">
        <f>ABS(Historicals!B18/Historicals!B93)</f>
        <v>0.69802683504340957</v>
      </c>
      <c r="C17" s="26">
        <f>ABS(Historicals!C18/Historicals!C93)</f>
        <v>1.7049902152641878</v>
      </c>
      <c r="D17" s="26">
        <f>ABS(Historicals!D18/Historicals!D93)</f>
        <v>1.4933804060017652</v>
      </c>
      <c r="E17" s="26">
        <f>ABS(Historicals!E18/Historicals!E93)</f>
        <v>1.3347546259050682</v>
      </c>
      <c r="F17" s="26">
        <f>ABS(Historicals!F18/Historicals!F93)</f>
        <v>1.2150150150150152</v>
      </c>
      <c r="G17" s="26">
        <f>ABS(Historicals!G18/Historicals!G93)</f>
        <v>1.0961432506887052</v>
      </c>
      <c r="H17" s="26">
        <f>ABS(Historicals!H18/Historicals!H93)</f>
        <v>0.9825396825396826</v>
      </c>
      <c r="I17" s="26">
        <f>ABS(Historicals!I18/Historicals!I93)</f>
        <v>0.87686445291235704</v>
      </c>
      <c r="J17" s="26"/>
      <c r="K17" s="26"/>
      <c r="L17" s="66"/>
      <c r="M17" s="66"/>
      <c r="N17" s="66"/>
      <c r="O17" s="66"/>
      <c r="P17" s="66"/>
    </row>
    <row r="18" spans="1:17" x14ac:dyDescent="0.3">
      <c r="A18" s="60" t="s">
        <v>140</v>
      </c>
      <c r="B18" s="50">
        <f>+IFERROR(B17/Historicals!N24-1,"nm")</f>
        <v>-0.38373100419924389</v>
      </c>
      <c r="C18" s="50">
        <f t="shared" ref="C18:I18" si="6">+IFERROR(C17/B17-1,"nm")</f>
        <v>1.4425854847803325</v>
      </c>
      <c r="D18" s="50">
        <f t="shared" si="6"/>
        <v>-0.12411203734071496</v>
      </c>
      <c r="E18" s="50">
        <f t="shared" si="6"/>
        <v>-0.10621927236971496</v>
      </c>
      <c r="F18" s="50">
        <f t="shared" si="6"/>
        <v>-8.9709081029676341E-2</v>
      </c>
      <c r="G18" s="50">
        <f t="shared" si="6"/>
        <v>-9.7835634010531969E-2</v>
      </c>
      <c r="H18" s="50">
        <f t="shared" si="6"/>
        <v>-0.10363934465467506</v>
      </c>
      <c r="I18" s="50">
        <f t="shared" si="6"/>
        <v>-0.10755314162393392</v>
      </c>
      <c r="J18" s="50"/>
      <c r="K18" s="50"/>
      <c r="L18" s="62"/>
      <c r="M18" s="62"/>
      <c r="N18" s="62"/>
      <c r="O18" s="62"/>
      <c r="P18" s="62"/>
      <c r="Q18" t="s">
        <v>161</v>
      </c>
    </row>
    <row r="19" spans="1:17" x14ac:dyDescent="0.3">
      <c r="A19" s="60" t="s">
        <v>162</v>
      </c>
      <c r="B19" s="61">
        <f t="shared" ref="B19:I19" si="7">B17/B16</f>
        <v>0.36738254475968929</v>
      </c>
      <c r="C19" s="61">
        <f t="shared" si="7"/>
        <v>0.77148878518741526</v>
      </c>
      <c r="D19" s="61">
        <f t="shared" si="7"/>
        <v>0.58335172109443956</v>
      </c>
      <c r="E19" s="61">
        <f t="shared" si="7"/>
        <v>1.1216425427773682</v>
      </c>
      <c r="F19" s="61">
        <f t="shared" si="7"/>
        <v>0.47647647647647656</v>
      </c>
      <c r="G19" s="61">
        <f t="shared" si="7"/>
        <v>0.67248052189491125</v>
      </c>
      <c r="H19" s="61">
        <f t="shared" si="7"/>
        <v>0.26992848421419852</v>
      </c>
      <c r="I19" s="61">
        <f t="shared" si="7"/>
        <v>0.22894633235309583</v>
      </c>
      <c r="J19" s="61"/>
      <c r="K19" s="61"/>
      <c r="L19" s="61"/>
      <c r="M19" s="61"/>
      <c r="N19" s="61"/>
      <c r="O19" s="61"/>
      <c r="P19" s="61"/>
      <c r="Q19" t="s">
        <v>161</v>
      </c>
    </row>
    <row r="20" spans="1:17" x14ac:dyDescent="0.3">
      <c r="A20" s="67" t="s">
        <v>163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7"/>
      <c r="M20" s="47"/>
      <c r="N20" s="47"/>
      <c r="O20" s="47"/>
      <c r="P20" s="47"/>
    </row>
    <row r="21" spans="1:17" x14ac:dyDescent="0.3">
      <c r="A21" t="s">
        <v>164</v>
      </c>
      <c r="B21" s="64">
        <f>+Historicals!B25</f>
        <v>3852</v>
      </c>
      <c r="C21" s="64">
        <f>+Historicals!C25</f>
        <v>3138</v>
      </c>
      <c r="D21" s="64">
        <f>+Historicals!D25</f>
        <v>3808</v>
      </c>
      <c r="E21" s="64">
        <f>+Historicals!E25</f>
        <v>4249</v>
      </c>
      <c r="F21" s="64">
        <f>+Historicals!F25</f>
        <v>4466</v>
      </c>
      <c r="G21" s="64">
        <f>+Historicals!G25</f>
        <v>8348</v>
      </c>
      <c r="H21" s="64">
        <f>+Historicals!H25</f>
        <v>9889</v>
      </c>
      <c r="I21" s="64">
        <f>+Historicals!I25</f>
        <v>8574</v>
      </c>
      <c r="J21" s="64"/>
      <c r="K21" s="64"/>
      <c r="L21" s="7"/>
      <c r="M21" s="7"/>
      <c r="N21" s="7"/>
      <c r="O21" s="7"/>
      <c r="P21" s="7"/>
    </row>
    <row r="22" spans="1:17" x14ac:dyDescent="0.3">
      <c r="A22" t="s">
        <v>165</v>
      </c>
      <c r="B22" s="64">
        <f>+Historicals!B26</f>
        <v>2072</v>
      </c>
      <c r="C22" s="64">
        <f>+Historicals!C26</f>
        <v>2319</v>
      </c>
      <c r="D22" s="64">
        <f>+Historicals!D26</f>
        <v>2371</v>
      </c>
      <c r="E22" s="64">
        <f>+Historicals!E26</f>
        <v>996</v>
      </c>
      <c r="F22" s="64">
        <f>+Historicals!F26</f>
        <v>197</v>
      </c>
      <c r="G22" s="64">
        <f>+Historicals!G26</f>
        <v>439</v>
      </c>
      <c r="H22" s="64">
        <f>+Historicals!H26</f>
        <v>3587</v>
      </c>
      <c r="I22" s="64">
        <f>+Historicals!I26</f>
        <v>4423</v>
      </c>
      <c r="J22" s="64"/>
      <c r="K22" s="64"/>
      <c r="M22" s="7"/>
      <c r="N22" s="7"/>
      <c r="O22" s="7"/>
      <c r="P22" s="7"/>
    </row>
    <row r="23" spans="1:17" x14ac:dyDescent="0.3">
      <c r="A23" t="s">
        <v>166</v>
      </c>
      <c r="B23" s="10">
        <f>Historicals!B28+Historicals!B27-Historicals!B41</f>
        <v>5564</v>
      </c>
      <c r="C23" s="10">
        <f>Historicals!C28+Historicals!C27-Historicals!C41</f>
        <v>5888</v>
      </c>
      <c r="D23" s="10">
        <f>Historicals!D28+Historicals!D27-Historicals!D41</f>
        <v>6684</v>
      </c>
      <c r="E23" s="10">
        <f>Historicals!E28+Historicals!E27-Historicals!E41</f>
        <v>6480</v>
      </c>
      <c r="F23" s="10">
        <f>Historicals!F28+Historicals!F27-Historicals!F41</f>
        <v>7282</v>
      </c>
      <c r="G23" s="10">
        <f>Historicals!G28+Historicals!G27-Historicals!G41</f>
        <v>7868</v>
      </c>
      <c r="H23" s="10">
        <f>Historicals!H28+Historicals!H27-Historicals!H41</f>
        <v>8481</v>
      </c>
      <c r="I23" s="10">
        <f>Historicals!I28+Historicals!I27-Historicals!I41</f>
        <v>9729</v>
      </c>
      <c r="J23" s="10"/>
      <c r="K23" s="10"/>
      <c r="M23" s="7"/>
      <c r="N23" s="7"/>
      <c r="O23" s="7"/>
      <c r="P23" s="7"/>
      <c r="Q23" t="s">
        <v>167</v>
      </c>
    </row>
    <row r="24" spans="1:17" x14ac:dyDescent="0.3">
      <c r="A24" s="60" t="s">
        <v>168</v>
      </c>
      <c r="B24" s="68">
        <f t="shared" ref="B24:I24" si="8">B23/B3</f>
        <v>0.18182412339466031</v>
      </c>
      <c r="C24" s="68">
        <f t="shared" si="8"/>
        <v>0.1818631084754139</v>
      </c>
      <c r="D24" s="68">
        <f t="shared" si="8"/>
        <v>0.19458515283842795</v>
      </c>
      <c r="E24" s="68">
        <f t="shared" si="8"/>
        <v>0.17803665137236585</v>
      </c>
      <c r="F24" s="68">
        <f t="shared" si="8"/>
        <v>0.18615947030702765</v>
      </c>
      <c r="G24" s="68">
        <f t="shared" si="8"/>
        <v>0.21035745795791783</v>
      </c>
      <c r="H24" s="68">
        <f t="shared" si="8"/>
        <v>0.19042166240064665</v>
      </c>
      <c r="I24" s="68">
        <f t="shared" si="8"/>
        <v>0.20828516377649325</v>
      </c>
      <c r="J24" s="68"/>
      <c r="K24" s="68"/>
      <c r="M24" s="62"/>
      <c r="N24" s="62"/>
      <c r="O24" s="62"/>
      <c r="P24" s="62"/>
    </row>
    <row r="25" spans="1:17" x14ac:dyDescent="0.3">
      <c r="A25" t="s">
        <v>169</v>
      </c>
      <c r="B25" s="69">
        <f>Historicals!B29</f>
        <v>1968</v>
      </c>
      <c r="C25" s="69">
        <f>Historicals!C29</f>
        <v>1489</v>
      </c>
      <c r="D25" s="69">
        <f>Historicals!D29</f>
        <v>1150</v>
      </c>
      <c r="E25" s="69">
        <f>Historicals!E29</f>
        <v>1130</v>
      </c>
      <c r="F25" s="69">
        <f>Historicals!F29</f>
        <v>1968</v>
      </c>
      <c r="G25" s="69">
        <f>Historicals!G29</f>
        <v>1653</v>
      </c>
      <c r="H25" s="69">
        <f>Historicals!H29</f>
        <v>1498</v>
      </c>
      <c r="I25" s="69">
        <f>Historicals!I29</f>
        <v>2129</v>
      </c>
      <c r="J25" s="69"/>
      <c r="K25" s="69"/>
      <c r="M25" s="7"/>
      <c r="N25" s="7"/>
      <c r="O25" s="7"/>
      <c r="P25" s="7"/>
    </row>
    <row r="26" spans="1:17" x14ac:dyDescent="0.3">
      <c r="A26" t="s">
        <v>170</v>
      </c>
      <c r="B26" s="64">
        <f>+Historicals!B31</f>
        <v>3011</v>
      </c>
      <c r="C26" s="64">
        <f>+Historicals!C31</f>
        <v>3520</v>
      </c>
      <c r="D26" s="64">
        <f>+Historicals!D31</f>
        <v>3989</v>
      </c>
      <c r="E26" s="64">
        <f>+Historicals!E31</f>
        <v>4454</v>
      </c>
      <c r="F26" s="64">
        <f>+Historicals!F31</f>
        <v>4744</v>
      </c>
      <c r="G26" s="64">
        <f>+Historicals!G31</f>
        <v>4866</v>
      </c>
      <c r="H26" s="64">
        <f>+Historicals!H31</f>
        <v>4904</v>
      </c>
      <c r="I26" s="64">
        <f>+Historicals!I31</f>
        <v>4791</v>
      </c>
      <c r="J26" s="64"/>
      <c r="K26" s="64"/>
      <c r="M26" s="7"/>
      <c r="N26" s="7"/>
      <c r="O26" s="7"/>
      <c r="P26" s="7"/>
    </row>
    <row r="27" spans="1:17" x14ac:dyDescent="0.3">
      <c r="A27" t="s">
        <v>171</v>
      </c>
      <c r="B27" s="64">
        <f>+Historicals!B33</f>
        <v>281</v>
      </c>
      <c r="C27" s="64">
        <f>+Historicals!C33</f>
        <v>281</v>
      </c>
      <c r="D27" s="64">
        <f>+Historicals!D33</f>
        <v>283</v>
      </c>
      <c r="E27" s="64">
        <f>+Historicals!E33</f>
        <v>285</v>
      </c>
      <c r="F27" s="64">
        <f>+Historicals!F33</f>
        <v>283</v>
      </c>
      <c r="G27" s="64">
        <f>+Historicals!G33</f>
        <v>274</v>
      </c>
      <c r="H27" s="64">
        <f>+Historicals!H33</f>
        <v>269</v>
      </c>
      <c r="I27" s="64">
        <f>+Historicals!I33</f>
        <v>286</v>
      </c>
      <c r="J27" s="64"/>
      <c r="K27" s="64"/>
      <c r="M27" s="7"/>
      <c r="N27" s="7"/>
      <c r="O27" s="7"/>
      <c r="P27" s="7"/>
    </row>
    <row r="28" spans="1:17" x14ac:dyDescent="0.3">
      <c r="A28" t="s">
        <v>35</v>
      </c>
      <c r="B28" s="64">
        <f>+Historicals!B34</f>
        <v>131</v>
      </c>
      <c r="C28" s="64">
        <f>+Historicals!C34</f>
        <v>131</v>
      </c>
      <c r="D28" s="64">
        <f>+Historicals!D34</f>
        <v>139</v>
      </c>
      <c r="E28" s="64">
        <f>+Historicals!E34</f>
        <v>154</v>
      </c>
      <c r="F28" s="64">
        <f>+Historicals!F34</f>
        <v>154</v>
      </c>
      <c r="G28" s="64">
        <f>+Historicals!G34</f>
        <v>223</v>
      </c>
      <c r="H28" s="64">
        <f>+Historicals!H34</f>
        <v>242</v>
      </c>
      <c r="I28" s="64">
        <f>+Historicals!I34</f>
        <v>284</v>
      </c>
      <c r="J28" s="64"/>
      <c r="K28" s="64"/>
      <c r="M28" s="7"/>
      <c r="N28" s="7"/>
      <c r="O28" s="7"/>
      <c r="P28" s="7"/>
    </row>
    <row r="29" spans="1:17" x14ac:dyDescent="0.3">
      <c r="A29" s="70" t="s">
        <v>33</v>
      </c>
      <c r="B29" s="64"/>
      <c r="C29" s="64"/>
      <c r="D29" s="64"/>
      <c r="E29" s="64"/>
      <c r="F29" s="64"/>
      <c r="G29" s="64">
        <f>+Historicals!G32</f>
        <v>3097</v>
      </c>
      <c r="H29" s="64">
        <f>+Historicals!H32</f>
        <v>3113</v>
      </c>
      <c r="I29" s="64">
        <f>+Historicals!I32</f>
        <v>2926</v>
      </c>
      <c r="J29" s="64"/>
      <c r="K29" s="64"/>
      <c r="M29" s="7"/>
      <c r="N29" s="7"/>
      <c r="O29" s="7"/>
      <c r="P29" s="7"/>
    </row>
    <row r="30" spans="1:17" x14ac:dyDescent="0.3">
      <c r="A30" t="s">
        <v>172</v>
      </c>
      <c r="B30" s="64">
        <f>+Historicals!B35</f>
        <v>2587</v>
      </c>
      <c r="C30" s="64">
        <f>+Historicals!C35</f>
        <v>2439</v>
      </c>
      <c r="D30" s="64">
        <f>+Historicals!D35</f>
        <v>2787</v>
      </c>
      <c r="E30" s="64">
        <f>+Historicals!E35</f>
        <v>2509</v>
      </c>
      <c r="F30" s="64">
        <f>+Historicals!F35</f>
        <v>2011</v>
      </c>
      <c r="G30" s="64">
        <f>+Historicals!G35</f>
        <v>2326</v>
      </c>
      <c r="H30" s="64">
        <f>+Historicals!H35</f>
        <v>2921</v>
      </c>
      <c r="I30" s="64">
        <f>+Historicals!I35</f>
        <v>3821</v>
      </c>
      <c r="J30" s="64"/>
      <c r="K30" s="64"/>
      <c r="M30" s="7"/>
      <c r="N30" s="7"/>
      <c r="O30" s="7"/>
      <c r="P30" s="7"/>
    </row>
    <row r="31" spans="1:17" x14ac:dyDescent="0.3">
      <c r="A31" s="18" t="s">
        <v>173</v>
      </c>
      <c r="B31" s="71">
        <f>B21+B25+B26+B27+B28+B29+B30+B22+B23</f>
        <v>19466</v>
      </c>
      <c r="C31" s="71">
        <f t="shared" ref="C31:I31" si="9">C21+C25+C26+C27+C28+C29+C30+C23+C22</f>
        <v>19205</v>
      </c>
      <c r="D31" s="71">
        <f t="shared" si="9"/>
        <v>21211</v>
      </c>
      <c r="E31" s="71">
        <f t="shared" si="9"/>
        <v>20257</v>
      </c>
      <c r="F31" s="71">
        <f t="shared" si="9"/>
        <v>21105</v>
      </c>
      <c r="G31" s="71">
        <f t="shared" si="9"/>
        <v>29094</v>
      </c>
      <c r="H31" s="71">
        <f t="shared" si="9"/>
        <v>34904</v>
      </c>
      <c r="I31" s="71">
        <f t="shared" si="9"/>
        <v>36963</v>
      </c>
      <c r="J31" s="72"/>
      <c r="K31" s="72"/>
      <c r="L31" s="19"/>
      <c r="M31" s="19"/>
      <c r="N31" s="19"/>
      <c r="O31" s="19"/>
      <c r="P31" s="19"/>
    </row>
    <row r="32" spans="1:17" x14ac:dyDescent="0.3">
      <c r="A32" t="s">
        <v>174</v>
      </c>
      <c r="B32" s="64">
        <f t="shared" ref="B32:I32" si="10">B34+B33</f>
        <v>181</v>
      </c>
      <c r="C32" s="64">
        <f t="shared" si="10"/>
        <v>45</v>
      </c>
      <c r="D32" s="64">
        <f t="shared" si="10"/>
        <v>331</v>
      </c>
      <c r="E32" s="64">
        <f t="shared" si="10"/>
        <v>342</v>
      </c>
      <c r="F32" s="64">
        <f t="shared" si="10"/>
        <v>15</v>
      </c>
      <c r="G32" s="64">
        <f t="shared" si="10"/>
        <v>251</v>
      </c>
      <c r="H32" s="64">
        <f t="shared" si="10"/>
        <v>2</v>
      </c>
      <c r="I32" s="64">
        <f t="shared" si="10"/>
        <v>510</v>
      </c>
      <c r="J32" s="64"/>
      <c r="K32" s="64"/>
      <c r="M32" s="7"/>
      <c r="N32" s="7"/>
      <c r="O32" s="7"/>
      <c r="P32" s="7"/>
    </row>
    <row r="33" spans="1:16" x14ac:dyDescent="0.3">
      <c r="A33" s="15" t="s">
        <v>40</v>
      </c>
      <c r="B33" s="64">
        <f>+Historicals!B39</f>
        <v>107</v>
      </c>
      <c r="C33" s="64">
        <f>+Historicals!C39</f>
        <v>44</v>
      </c>
      <c r="D33" s="64">
        <f>+Historicals!D39</f>
        <v>6</v>
      </c>
      <c r="E33" s="64">
        <f>+Historicals!E39</f>
        <v>6</v>
      </c>
      <c r="F33" s="64">
        <f>+Historicals!F39</f>
        <v>6</v>
      </c>
      <c r="G33" s="64">
        <f>+Historicals!G39</f>
        <v>3</v>
      </c>
      <c r="H33" s="64">
        <f>+Historicals!H39</f>
        <v>0</v>
      </c>
      <c r="I33" s="64">
        <f>+Historicals!I39</f>
        <v>500</v>
      </c>
      <c r="J33" s="64"/>
      <c r="K33" s="64"/>
      <c r="L33" s="7"/>
      <c r="M33" s="7"/>
      <c r="N33" s="7"/>
      <c r="O33" s="7"/>
      <c r="P33" s="7"/>
    </row>
    <row r="34" spans="1:16" x14ac:dyDescent="0.3">
      <c r="A34" s="15" t="s">
        <v>41</v>
      </c>
      <c r="B34" s="64">
        <f>+Historicals!B40</f>
        <v>74</v>
      </c>
      <c r="C34" s="64">
        <f>+Historicals!C40</f>
        <v>1</v>
      </c>
      <c r="D34" s="64">
        <f>+Historicals!D40</f>
        <v>325</v>
      </c>
      <c r="E34" s="64">
        <f>+Historicals!E40</f>
        <v>336</v>
      </c>
      <c r="F34" s="64">
        <f>+Historicals!F40</f>
        <v>9</v>
      </c>
      <c r="G34" s="64">
        <f>+Historicals!G40</f>
        <v>248</v>
      </c>
      <c r="H34" s="64">
        <f>+Historicals!H40</f>
        <v>2</v>
      </c>
      <c r="I34" s="64">
        <f>+Historicals!I40</f>
        <v>10</v>
      </c>
      <c r="J34" s="64"/>
      <c r="K34" s="64"/>
      <c r="L34" s="7"/>
      <c r="M34" s="7"/>
      <c r="N34" s="7"/>
      <c r="O34" s="7"/>
      <c r="P34" s="7"/>
    </row>
    <row r="35" spans="1:16" x14ac:dyDescent="0.3">
      <c r="A35" t="s">
        <v>175</v>
      </c>
      <c r="B35">
        <f>Historicals!B48+Historicals!B44+Historicals!B43+Historicals!B42</f>
        <v>5499</v>
      </c>
      <c r="C35">
        <f>Historicals!C48+Historicals!C44+Historicals!C43+Historicals!C42</f>
        <v>4892</v>
      </c>
      <c r="D35">
        <f>Historicals!D48+Historicals!D44+Historicals!D43+Historicals!D42</f>
        <v>5002</v>
      </c>
      <c r="E35">
        <f>Historicals!E48+Historicals!E44+Historicals!E43+Historicals!E42</f>
        <v>6635</v>
      </c>
      <c r="F35">
        <f>Historicals!F48+Historicals!F44+Historicals!F43+Historicals!F42</f>
        <v>8586</v>
      </c>
      <c r="G35">
        <f>Historicals!G48+Historicals!G44+Historicals!G43+Historicals!G42</f>
        <v>8469</v>
      </c>
      <c r="H35">
        <f>Historicals!H48+Historicals!H44+Historicals!H43+Historicals!H42</f>
        <v>9791</v>
      </c>
      <c r="I35">
        <f>Historicals!I48+Historicals!I44+Historicals!I43+Historicals!I42</f>
        <v>9475</v>
      </c>
      <c r="L35" s="7"/>
      <c r="M35" s="7"/>
      <c r="N35" s="7"/>
      <c r="O35" s="7"/>
      <c r="P35" s="7"/>
    </row>
    <row r="36" spans="1:16" x14ac:dyDescent="0.3">
      <c r="A36" t="s">
        <v>47</v>
      </c>
      <c r="B36" s="64">
        <f>+Historicals!B46</f>
        <v>1079</v>
      </c>
      <c r="C36" s="64">
        <f>+Historicals!C46</f>
        <v>2010</v>
      </c>
      <c r="D36" s="64">
        <f>+Historicals!D46</f>
        <v>3471</v>
      </c>
      <c r="E36" s="64">
        <f>+Historicals!E46</f>
        <v>3468</v>
      </c>
      <c r="F36" s="64">
        <f>+Historicals!F46</f>
        <v>3464</v>
      </c>
      <c r="G36" s="64">
        <f>+Historicals!G46</f>
        <v>9406</v>
      </c>
      <c r="H36" s="64">
        <f>+Historicals!H46</f>
        <v>9413</v>
      </c>
      <c r="I36" s="64">
        <f>+Historicals!I46</f>
        <v>8920</v>
      </c>
      <c r="J36" s="64"/>
      <c r="K36" s="64"/>
      <c r="L36" s="7"/>
      <c r="M36" s="7"/>
      <c r="N36" s="7"/>
      <c r="O36" s="7"/>
      <c r="P36" s="7"/>
    </row>
    <row r="37" spans="1:16" x14ac:dyDescent="0.3">
      <c r="A37" s="70" t="s">
        <v>48</v>
      </c>
      <c r="B37" s="64"/>
      <c r="C37" s="64"/>
      <c r="D37" s="64"/>
      <c r="E37" s="64"/>
      <c r="F37" s="64"/>
      <c r="G37" s="64">
        <f>+Historicals!G47</f>
        <v>2913</v>
      </c>
      <c r="H37" s="64">
        <f>+Historicals!H47</f>
        <v>2931</v>
      </c>
      <c r="I37" s="64">
        <f>+Historicals!I47</f>
        <v>2777</v>
      </c>
      <c r="J37" s="64"/>
      <c r="K37" s="64"/>
      <c r="L37" s="7"/>
      <c r="M37" s="7"/>
      <c r="N37" s="7"/>
      <c r="O37" s="7"/>
      <c r="P37" s="7"/>
    </row>
    <row r="38" spans="1:16" x14ac:dyDescent="0.3">
      <c r="A38" t="s">
        <v>176</v>
      </c>
      <c r="L38" s="7"/>
      <c r="M38" s="7"/>
      <c r="N38" s="7"/>
      <c r="O38" s="7"/>
      <c r="P38" s="7"/>
    </row>
    <row r="39" spans="1:16" x14ac:dyDescent="0.3">
      <c r="A39" t="s">
        <v>177</v>
      </c>
      <c r="B39" s="64">
        <f t="shared" ref="B39:I39" si="11">B40+B41+B42+B43</f>
        <v>12707</v>
      </c>
      <c r="C39" s="64">
        <f t="shared" si="11"/>
        <v>12258</v>
      </c>
      <c r="D39" s="64">
        <f t="shared" si="11"/>
        <v>12407</v>
      </c>
      <c r="E39" s="64">
        <f t="shared" si="11"/>
        <v>9812</v>
      </c>
      <c r="F39" s="64">
        <f t="shared" si="11"/>
        <v>9040</v>
      </c>
      <c r="G39" s="64">
        <f t="shared" si="11"/>
        <v>8055</v>
      </c>
      <c r="H39" s="64">
        <f t="shared" si="11"/>
        <v>12767</v>
      </c>
      <c r="I39" s="64">
        <f t="shared" si="11"/>
        <v>15281</v>
      </c>
      <c r="J39" s="64"/>
      <c r="K39" s="64"/>
      <c r="L39" s="7"/>
      <c r="M39" s="7"/>
      <c r="N39" s="7"/>
      <c r="O39" s="7"/>
      <c r="P39" s="7"/>
    </row>
    <row r="40" spans="1:16" x14ac:dyDescent="0.3">
      <c r="A40" s="15" t="s">
        <v>178</v>
      </c>
      <c r="B40" s="64">
        <f>+Historicals!B54</f>
        <v>3</v>
      </c>
      <c r="C40" s="64">
        <f>+Historicals!C54</f>
        <v>3</v>
      </c>
      <c r="D40" s="64">
        <f>+Historicals!D54</f>
        <v>3</v>
      </c>
      <c r="E40" s="64">
        <f>+Historicals!E54</f>
        <v>3</v>
      </c>
      <c r="F40" s="64">
        <f>+Historicals!F54</f>
        <v>3</v>
      </c>
      <c r="G40" s="64">
        <f>+Historicals!G54</f>
        <v>3</v>
      </c>
      <c r="H40" s="64">
        <f>+Historicals!H54</f>
        <v>3</v>
      </c>
      <c r="I40" s="64">
        <f>+Historicals!I54</f>
        <v>3</v>
      </c>
      <c r="J40" s="64"/>
      <c r="K40" s="64"/>
      <c r="L40" s="7"/>
      <c r="M40" s="7"/>
      <c r="N40" s="7"/>
      <c r="O40" s="7"/>
      <c r="P40" s="7"/>
    </row>
    <row r="41" spans="1:16" x14ac:dyDescent="0.3">
      <c r="A41" s="27" t="s">
        <v>56</v>
      </c>
      <c r="B41" s="64">
        <f>+Historicals!B55</f>
        <v>6773</v>
      </c>
      <c r="C41" s="64">
        <f>+Historicals!C55</f>
        <v>7786</v>
      </c>
      <c r="D41" s="64">
        <f>+Historicals!D55</f>
        <v>5710</v>
      </c>
      <c r="E41" s="64">
        <f>+Historicals!E55</f>
        <v>6384</v>
      </c>
      <c r="F41" s="64">
        <f>+Historicals!F55</f>
        <v>7163</v>
      </c>
      <c r="G41" s="64">
        <f>+Historicals!G55</f>
        <v>8299</v>
      </c>
      <c r="H41" s="64">
        <f>+Historicals!H55</f>
        <v>9965</v>
      </c>
      <c r="I41" s="64">
        <f>+Historicals!I55</f>
        <v>11484</v>
      </c>
      <c r="J41" s="64"/>
      <c r="K41" s="64"/>
      <c r="L41" s="7"/>
      <c r="M41" s="7"/>
      <c r="N41" s="7"/>
      <c r="O41" s="7"/>
      <c r="P41" s="7"/>
    </row>
    <row r="42" spans="1:16" x14ac:dyDescent="0.3">
      <c r="A42" s="15" t="s">
        <v>179</v>
      </c>
      <c r="B42" s="64">
        <f>+Historicals!B57</f>
        <v>4685</v>
      </c>
      <c r="C42" s="64">
        <f>+Historicals!C57</f>
        <v>4151</v>
      </c>
      <c r="D42" s="64">
        <f>+Historicals!D57</f>
        <v>6907</v>
      </c>
      <c r="E42" s="64">
        <f>+Historicals!E57</f>
        <v>3517</v>
      </c>
      <c r="F42" s="7">
        <f>+Historicals!F57</f>
        <v>1643</v>
      </c>
      <c r="G42" s="7">
        <f>+Historicals!G57</f>
        <v>-191</v>
      </c>
      <c r="H42" s="64">
        <f>+Historicals!H57</f>
        <v>3179</v>
      </c>
      <c r="I42" s="64">
        <f>+Historicals!I57</f>
        <v>3476</v>
      </c>
      <c r="J42" s="64"/>
      <c r="K42" s="64"/>
      <c r="L42" s="7"/>
      <c r="M42" s="7"/>
      <c r="N42" s="7"/>
      <c r="O42" s="7"/>
      <c r="P42" s="7"/>
    </row>
    <row r="43" spans="1:16" x14ac:dyDescent="0.3">
      <c r="A43" s="15" t="s">
        <v>180</v>
      </c>
      <c r="B43" s="64">
        <f>+Historicals!B56</f>
        <v>1246</v>
      </c>
      <c r="C43" s="64">
        <f>+Historicals!C56</f>
        <v>318</v>
      </c>
      <c r="D43" s="7">
        <f>+Historicals!D56</f>
        <v>-213</v>
      </c>
      <c r="E43" s="7">
        <f>+Historicals!E56</f>
        <v>-92</v>
      </c>
      <c r="F43" s="64">
        <f>+Historicals!F56</f>
        <v>231</v>
      </c>
      <c r="G43" s="7">
        <f>+Historicals!G56</f>
        <v>-56</v>
      </c>
      <c r="H43" s="7">
        <f>+Historicals!H56</f>
        <v>-380</v>
      </c>
      <c r="I43" s="7">
        <f>+Historicals!I56</f>
        <v>318</v>
      </c>
      <c r="J43" s="7"/>
      <c r="K43" s="7"/>
      <c r="L43" s="7"/>
      <c r="M43" s="7"/>
      <c r="N43" s="7"/>
      <c r="O43" s="7"/>
      <c r="P43" s="7"/>
    </row>
    <row r="44" spans="1:16" x14ac:dyDescent="0.3">
      <c r="A44" s="18" t="s">
        <v>181</v>
      </c>
      <c r="B44" s="71">
        <f>B39+B36+B35+B32</f>
        <v>19466</v>
      </c>
      <c r="C44" s="71">
        <f>C39+C36+C35+C32</f>
        <v>19205</v>
      </c>
      <c r="D44" s="71">
        <f>D39+D36+D35+D32</f>
        <v>21211</v>
      </c>
      <c r="E44" s="71">
        <f>E39+E36+E35+E32</f>
        <v>20257</v>
      </c>
      <c r="F44" s="71">
        <f>F39+F36+F35+F32</f>
        <v>21105</v>
      </c>
      <c r="G44" s="71">
        <f>G39+G37+G36+G35+G32</f>
        <v>29094</v>
      </c>
      <c r="H44" s="71">
        <f>H39+H37+H36+H35+H32</f>
        <v>34904</v>
      </c>
      <c r="I44" s="71">
        <f>I39+I37+I36+I35+I32</f>
        <v>36963</v>
      </c>
      <c r="J44" s="72"/>
      <c r="K44" s="72"/>
      <c r="L44" s="19"/>
      <c r="M44" s="19"/>
      <c r="N44" s="19"/>
      <c r="O44" s="19"/>
      <c r="P44" s="19"/>
    </row>
    <row r="45" spans="1:16" x14ac:dyDescent="0.3">
      <c r="A45" s="73" t="s">
        <v>182</v>
      </c>
      <c r="B45" s="74">
        <f t="shared" ref="B45:I45" si="12">+B44-B31</f>
        <v>0</v>
      </c>
      <c r="C45" s="74">
        <f t="shared" si="12"/>
        <v>0</v>
      </c>
      <c r="D45" s="74">
        <f t="shared" si="12"/>
        <v>0</v>
      </c>
      <c r="E45" s="74">
        <f t="shared" si="12"/>
        <v>0</v>
      </c>
      <c r="F45" s="74">
        <f t="shared" si="12"/>
        <v>0</v>
      </c>
      <c r="G45" s="74">
        <f t="shared" si="12"/>
        <v>0</v>
      </c>
      <c r="H45" s="74">
        <f t="shared" si="12"/>
        <v>0</v>
      </c>
      <c r="I45" s="74">
        <f t="shared" si="12"/>
        <v>0</v>
      </c>
      <c r="J45" s="74"/>
      <c r="K45" s="74"/>
      <c r="L45" s="73"/>
      <c r="M45" s="73"/>
      <c r="N45" s="73"/>
      <c r="O45" s="73"/>
      <c r="P45" s="73"/>
    </row>
    <row r="46" spans="1:16" x14ac:dyDescent="0.3">
      <c r="A46" s="67" t="s">
        <v>183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7"/>
      <c r="M46" s="47"/>
      <c r="N46" s="47"/>
      <c r="O46" s="47"/>
      <c r="P46" s="47"/>
    </row>
    <row r="47" spans="1:16" x14ac:dyDescent="0.3">
      <c r="A47" s="10" t="s">
        <v>145</v>
      </c>
      <c r="B47" s="17">
        <f>'Segmental forecast'!B11</f>
        <v>4233</v>
      </c>
      <c r="C47" s="17">
        <f>'Segmental forecast'!C11</f>
        <v>4642</v>
      </c>
      <c r="D47" s="17">
        <f>'Segmental forecast'!D11</f>
        <v>4945</v>
      </c>
      <c r="E47" s="17">
        <f>'Segmental forecast'!E11</f>
        <v>4379</v>
      </c>
      <c r="F47" s="17">
        <f>'Segmental forecast'!F11</f>
        <v>4850</v>
      </c>
      <c r="G47" s="17">
        <f>'Segmental forecast'!G11</f>
        <v>2976</v>
      </c>
      <c r="H47" s="17">
        <f>'Segmental forecast'!H11</f>
        <v>6923</v>
      </c>
      <c r="I47" s="17">
        <f>'Segmental forecast'!I11</f>
        <v>6856</v>
      </c>
      <c r="J47" s="11"/>
      <c r="K47" s="11"/>
      <c r="L47" t="s">
        <v>153</v>
      </c>
      <c r="M47" s="11"/>
      <c r="N47" s="11"/>
      <c r="O47" s="11"/>
      <c r="P47" s="11"/>
    </row>
    <row r="48" spans="1:16" x14ac:dyDescent="0.3">
      <c r="A48" t="s">
        <v>143</v>
      </c>
      <c r="B48" s="7">
        <f>'Segmental forecast'!B8</f>
        <v>606</v>
      </c>
      <c r="C48" s="7">
        <f>'Segmental forecast'!C8</f>
        <v>649</v>
      </c>
      <c r="D48" s="7">
        <f>'Segmental forecast'!D8</f>
        <v>706</v>
      </c>
      <c r="E48" s="7">
        <f>'Segmental forecast'!E8</f>
        <v>747</v>
      </c>
      <c r="F48" s="7">
        <f>'Segmental forecast'!F8</f>
        <v>705</v>
      </c>
      <c r="G48" s="7">
        <f>'Segmental forecast'!G8</f>
        <v>721</v>
      </c>
      <c r="H48" s="7">
        <f>'Segmental forecast'!H8</f>
        <v>744</v>
      </c>
      <c r="I48" s="7">
        <f>'Segmental forecast'!I8</f>
        <v>717</v>
      </c>
      <c r="J48" s="7"/>
      <c r="K48" s="7"/>
      <c r="L48" t="s">
        <v>184</v>
      </c>
      <c r="M48" s="69"/>
      <c r="N48" s="69"/>
      <c r="O48" s="69"/>
      <c r="P48" s="69"/>
    </row>
    <row r="49" spans="1:16" x14ac:dyDescent="0.3">
      <c r="A49" t="s">
        <v>185</v>
      </c>
      <c r="B49" s="64">
        <f>+Historicals!B104</f>
        <v>1262</v>
      </c>
      <c r="C49" s="64">
        <f>+Historicals!C104</f>
        <v>748</v>
      </c>
      <c r="D49" s="64">
        <f>+Historicals!D104</f>
        <v>703</v>
      </c>
      <c r="E49" s="64">
        <f>+Historicals!E104</f>
        <v>529</v>
      </c>
      <c r="F49" s="64">
        <f>+Historicals!F104</f>
        <v>757</v>
      </c>
      <c r="G49" s="64">
        <f>+Historicals!G104</f>
        <v>1028</v>
      </c>
      <c r="H49" s="64">
        <f>+Historicals!H104</f>
        <v>1177</v>
      </c>
      <c r="I49" s="64">
        <f>+Historicals!I104</f>
        <v>1231</v>
      </c>
      <c r="J49" s="64"/>
      <c r="K49" s="64"/>
      <c r="L49" t="s">
        <v>186</v>
      </c>
      <c r="M49" s="7"/>
      <c r="N49" s="7"/>
      <c r="O49" s="7"/>
      <c r="P49" s="7"/>
    </row>
    <row r="50" spans="1:16" x14ac:dyDescent="0.3">
      <c r="A50" s="10" t="s">
        <v>187</v>
      </c>
      <c r="B50" s="75">
        <f>+Historicals!B12</f>
        <v>3273</v>
      </c>
      <c r="C50" s="75">
        <f>+Historicals!C12</f>
        <v>3760</v>
      </c>
      <c r="D50" s="75">
        <f>+Historicals!D12</f>
        <v>4240</v>
      </c>
      <c r="E50" s="75">
        <f>+Historicals!E12</f>
        <v>1933</v>
      </c>
      <c r="F50" s="75">
        <f>+Historicals!F12</f>
        <v>4029</v>
      </c>
      <c r="G50" s="75">
        <f>+Historicals!G12</f>
        <v>2539</v>
      </c>
      <c r="H50" s="75">
        <f>+Historicals!H12</f>
        <v>5727</v>
      </c>
      <c r="I50" s="75">
        <f>+Historicals!I12</f>
        <v>6046</v>
      </c>
      <c r="J50" s="75" t="s">
        <v>216</v>
      </c>
      <c r="M50" s="11"/>
      <c r="N50" s="11"/>
      <c r="O50" s="11"/>
      <c r="P50" s="11"/>
    </row>
    <row r="51" spans="1:16" x14ac:dyDescent="0.3">
      <c r="A51" t="s">
        <v>188</v>
      </c>
      <c r="B51" s="64">
        <f>+Historicals!B103</f>
        <v>53</v>
      </c>
      <c r="C51" s="64">
        <f>+Historicals!C103</f>
        <v>70</v>
      </c>
      <c r="D51" s="64">
        <f>+Historicals!D103</f>
        <v>98</v>
      </c>
      <c r="E51" s="64">
        <f>+Historicals!E103</f>
        <v>125</v>
      </c>
      <c r="F51" s="64">
        <f>+Historicals!F103</f>
        <v>153</v>
      </c>
      <c r="G51" s="64">
        <f>+Historicals!G103</f>
        <v>140</v>
      </c>
      <c r="H51" s="64">
        <f>+Historicals!H103</f>
        <v>293</v>
      </c>
      <c r="I51" s="64">
        <f>+Historicals!I103</f>
        <v>290</v>
      </c>
      <c r="J51" s="64"/>
      <c r="K51" s="64"/>
      <c r="L51" t="s">
        <v>186</v>
      </c>
      <c r="M51" s="7"/>
      <c r="N51" s="7"/>
      <c r="O51" s="7"/>
      <c r="P51" s="7"/>
    </row>
    <row r="52" spans="1:16" x14ac:dyDescent="0.3">
      <c r="A52" t="s">
        <v>189</v>
      </c>
      <c r="B52" s="7">
        <f>B23-Historicals!N23</f>
        <v>113</v>
      </c>
      <c r="C52" s="7">
        <f t="shared" ref="C52:I52" si="13">C23-B23</f>
        <v>324</v>
      </c>
      <c r="D52" s="7">
        <f t="shared" si="13"/>
        <v>796</v>
      </c>
      <c r="E52" s="7">
        <f t="shared" si="13"/>
        <v>-204</v>
      </c>
      <c r="F52" s="7">
        <f t="shared" si="13"/>
        <v>802</v>
      </c>
      <c r="G52" s="7">
        <f t="shared" si="13"/>
        <v>586</v>
      </c>
      <c r="H52" s="7">
        <f t="shared" si="13"/>
        <v>613</v>
      </c>
      <c r="I52" s="7">
        <f t="shared" si="13"/>
        <v>1248</v>
      </c>
      <c r="J52" s="7"/>
      <c r="K52" s="7"/>
      <c r="L52" t="s">
        <v>190</v>
      </c>
      <c r="M52" s="7"/>
      <c r="N52" s="7"/>
      <c r="O52" s="7"/>
      <c r="P52" s="7"/>
    </row>
    <row r="53" spans="1:16" x14ac:dyDescent="0.3">
      <c r="A53" t="s">
        <v>146</v>
      </c>
      <c r="B53" s="7">
        <f>+Historicals!B82-Historicals!B105</f>
        <v>-1169</v>
      </c>
      <c r="C53" s="7">
        <f>+Historicals!C82-Historicals!C105</f>
        <v>-1395</v>
      </c>
      <c r="D53" s="7">
        <f>+Historicals!D82-Historicals!D105</f>
        <v>-1371</v>
      </c>
      <c r="E53" s="7">
        <f>+Historicals!E82-Historicals!E105</f>
        <v>-1322</v>
      </c>
      <c r="F53" s="7">
        <f>+Historicals!F82-Historicals!F105</f>
        <v>-1279</v>
      </c>
      <c r="G53" s="7">
        <f>+Historicals!G82-Historicals!G105</f>
        <v>-1207</v>
      </c>
      <c r="H53" s="7">
        <f>+Historicals!H82-Historicals!H105</f>
        <v>-874</v>
      </c>
      <c r="I53" s="7">
        <f>+Historicals!I82-Historicals!I105</f>
        <v>-918</v>
      </c>
      <c r="J53" s="82" t="s">
        <v>184</v>
      </c>
      <c r="L53" t="s">
        <v>191</v>
      </c>
      <c r="M53" s="7"/>
      <c r="N53" s="7"/>
      <c r="O53" s="7"/>
      <c r="P53" s="7"/>
    </row>
    <row r="54" spans="1:16" x14ac:dyDescent="0.3">
      <c r="A54" s="10" t="s">
        <v>192</v>
      </c>
      <c r="B54" s="11">
        <f t="shared" ref="B54:I54" si="14">B50-B49+B48-B53-B52</f>
        <v>3673</v>
      </c>
      <c r="C54" s="11">
        <f t="shared" si="14"/>
        <v>4732</v>
      </c>
      <c r="D54" s="11">
        <f t="shared" si="14"/>
        <v>4818</v>
      </c>
      <c r="E54" s="11">
        <f t="shared" si="14"/>
        <v>3677</v>
      </c>
      <c r="F54" s="11">
        <f t="shared" si="14"/>
        <v>4454</v>
      </c>
      <c r="G54" s="11">
        <f t="shared" si="14"/>
        <v>2853</v>
      </c>
      <c r="H54" s="11">
        <f t="shared" si="14"/>
        <v>5555</v>
      </c>
      <c r="I54" s="11">
        <f t="shared" si="14"/>
        <v>5202</v>
      </c>
      <c r="J54" s="11"/>
      <c r="K54" s="11"/>
      <c r="L54" s="11"/>
      <c r="M54" s="11"/>
      <c r="N54" s="11"/>
      <c r="O54" s="11"/>
      <c r="P54" s="11"/>
    </row>
    <row r="55" spans="1:16" x14ac:dyDescent="0.3">
      <c r="A55" t="s">
        <v>193</v>
      </c>
      <c r="B55" s="7">
        <f>+Historicals!B76-(B50+B52+B48)</f>
        <v>616</v>
      </c>
      <c r="C55" s="7">
        <f>+Historicals!C76-(C50+C52+C48)</f>
        <v>-1334</v>
      </c>
      <c r="D55" s="7">
        <f>+Historicals!D76-(D50+D52+D48)</f>
        <v>-1896</v>
      </c>
      <c r="E55" s="7">
        <f>+Historicals!E76-(E50+E52+E48)</f>
        <v>2479</v>
      </c>
      <c r="F55" s="7">
        <f>+Historicals!F76-(F50+F52+F48)</f>
        <v>367</v>
      </c>
      <c r="G55" s="7">
        <f>+Historicals!G76-(G50+G52+G48)</f>
        <v>-1361</v>
      </c>
      <c r="H55" s="7">
        <f>+Historicals!H76-(H50+H52+H48)</f>
        <v>-427</v>
      </c>
      <c r="I55" s="7">
        <f>+Historicals!I76-(I50+I52+I48)</f>
        <v>-2823</v>
      </c>
      <c r="J55" s="7"/>
      <c r="K55" s="7" t="s">
        <v>194</v>
      </c>
      <c r="L55" s="7"/>
      <c r="M55" s="7"/>
      <c r="N55" s="7"/>
      <c r="O55" s="7"/>
      <c r="P55" s="7"/>
    </row>
    <row r="56" spans="1:16" x14ac:dyDescent="0.3">
      <c r="A56" s="30" t="s">
        <v>195</v>
      </c>
      <c r="B56" s="76">
        <f t="shared" ref="B56:I56" si="15">B50+B52+B48+B55</f>
        <v>4608</v>
      </c>
      <c r="C56" s="76">
        <f t="shared" si="15"/>
        <v>3399</v>
      </c>
      <c r="D56" s="76">
        <f t="shared" si="15"/>
        <v>3846</v>
      </c>
      <c r="E56" s="76">
        <f t="shared" si="15"/>
        <v>4955</v>
      </c>
      <c r="F56" s="76">
        <f t="shared" si="15"/>
        <v>5903</v>
      </c>
      <c r="G56" s="76">
        <f t="shared" si="15"/>
        <v>2485</v>
      </c>
      <c r="H56" s="76">
        <f t="shared" si="15"/>
        <v>6657</v>
      </c>
      <c r="I56" s="76">
        <f t="shared" si="15"/>
        <v>5188</v>
      </c>
      <c r="J56" s="76"/>
      <c r="K56" s="29" t="s">
        <v>196</v>
      </c>
      <c r="L56" s="29"/>
      <c r="M56" s="29"/>
      <c r="N56" s="29"/>
      <c r="O56" s="29"/>
      <c r="P56" s="29"/>
    </row>
    <row r="57" spans="1:16" x14ac:dyDescent="0.3">
      <c r="A57" t="s">
        <v>197</v>
      </c>
      <c r="B57" s="7">
        <f>+Historicals!B78</f>
        <v>-4936</v>
      </c>
      <c r="C57" s="7">
        <f>+Historicals!C78</f>
        <v>-5367</v>
      </c>
      <c r="D57" s="7">
        <f>+Historicals!D78</f>
        <v>-5928</v>
      </c>
      <c r="E57" s="7">
        <f>+Historicals!E78</f>
        <v>-4783</v>
      </c>
      <c r="F57" s="7">
        <f>+Historicals!F78</f>
        <v>-2937</v>
      </c>
      <c r="G57" s="7">
        <f>+Historicals!G78</f>
        <v>-2426</v>
      </c>
      <c r="H57" s="7">
        <f>+Historicals!H78</f>
        <v>-9961</v>
      </c>
      <c r="I57" s="7">
        <f>+Historicals!I78</f>
        <v>-12913</v>
      </c>
      <c r="J57" s="7" t="s">
        <v>217</v>
      </c>
      <c r="K57" s="7"/>
      <c r="L57" s="7"/>
      <c r="M57" s="7"/>
      <c r="N57" s="7"/>
      <c r="O57" s="7"/>
      <c r="P57" s="7"/>
    </row>
    <row r="58" spans="1:16" x14ac:dyDescent="0.3">
      <c r="A58" t="s">
        <v>198</v>
      </c>
      <c r="B58" s="64"/>
      <c r="C58" s="64">
        <f>+Historicals!C84</f>
        <v>6</v>
      </c>
      <c r="D58" s="7">
        <f>+Historicals!D84</f>
        <v>-34</v>
      </c>
      <c r="E58" s="64">
        <f>+Historicals!E84</f>
        <v>-25</v>
      </c>
      <c r="F58" s="64">
        <f>+Historicals!F84</f>
        <v>5</v>
      </c>
      <c r="G58" s="64">
        <f>+Historicals!G84</f>
        <v>31</v>
      </c>
      <c r="H58" s="64">
        <f>+Historicals!H84</f>
        <v>171</v>
      </c>
      <c r="I58" s="7">
        <f>+Historicals!I84</f>
        <v>-19</v>
      </c>
      <c r="J58" s="7" t="s">
        <v>219</v>
      </c>
      <c r="K58" s="7"/>
      <c r="L58" s="7"/>
      <c r="M58" s="7"/>
      <c r="N58" s="7"/>
      <c r="O58" s="7"/>
      <c r="P58" s="7"/>
    </row>
    <row r="59" spans="1:16" x14ac:dyDescent="0.3">
      <c r="A59" s="30" t="s">
        <v>199</v>
      </c>
      <c r="B59" s="77">
        <f t="shared" ref="B59:I59" si="16">B58+B57+B53</f>
        <v>-6105</v>
      </c>
      <c r="C59" s="77">
        <f t="shared" si="16"/>
        <v>-6756</v>
      </c>
      <c r="D59" s="77">
        <f t="shared" si="16"/>
        <v>-7333</v>
      </c>
      <c r="E59" s="77">
        <f t="shared" si="16"/>
        <v>-6130</v>
      </c>
      <c r="F59" s="77">
        <f t="shared" si="16"/>
        <v>-4211</v>
      </c>
      <c r="G59" s="77">
        <f t="shared" si="16"/>
        <v>-3602</v>
      </c>
      <c r="H59" s="77">
        <f t="shared" si="16"/>
        <v>-10664</v>
      </c>
      <c r="I59" s="77">
        <f t="shared" si="16"/>
        <v>-13850</v>
      </c>
      <c r="J59" s="83"/>
      <c r="K59" t="s">
        <v>200</v>
      </c>
      <c r="L59" s="29"/>
      <c r="M59" s="29"/>
      <c r="N59" s="29"/>
      <c r="O59" s="29"/>
      <c r="P59" s="29"/>
    </row>
    <row r="60" spans="1:16" x14ac:dyDescent="0.3">
      <c r="A60" t="s">
        <v>201</v>
      </c>
      <c r="B60" s="64">
        <f>+Historicals!B91</f>
        <v>514</v>
      </c>
      <c r="C60" s="64">
        <f>+Historicals!C91</f>
        <v>507</v>
      </c>
      <c r="D60" s="64">
        <f>+Historicals!D91</f>
        <v>489</v>
      </c>
      <c r="E60" s="64">
        <f>+Historicals!E91</f>
        <v>733</v>
      </c>
      <c r="F60" s="64">
        <f>+Historicals!F91</f>
        <v>700</v>
      </c>
      <c r="G60" s="64">
        <f>+Historicals!G91</f>
        <v>885</v>
      </c>
      <c r="H60" s="64">
        <f>+Historicals!H91</f>
        <v>1172</v>
      </c>
      <c r="I60" s="64">
        <f>+Historicals!I91</f>
        <v>1151</v>
      </c>
      <c r="J60" s="64" t="s">
        <v>218</v>
      </c>
      <c r="K60" s="64"/>
      <c r="L60" s="7"/>
      <c r="M60" s="7"/>
      <c r="N60" s="78"/>
      <c r="O60" s="7"/>
      <c r="P60" s="7"/>
    </row>
    <row r="61" spans="1:16" x14ac:dyDescent="0.3">
      <c r="A61" s="60" t="s">
        <v>140</v>
      </c>
      <c r="B61" s="50">
        <f>+IFERROR(B60/Historicals!K91-1,"nm")</f>
        <v>0.34203655352480422</v>
      </c>
      <c r="C61" s="50">
        <f t="shared" ref="C61:I61" si="17">+IFERROR(C60/B60-1,"nm")</f>
        <v>-1.3618677042801508E-2</v>
      </c>
      <c r="D61" s="50">
        <f t="shared" si="17"/>
        <v>-3.5502958579881616E-2</v>
      </c>
      <c r="E61" s="50">
        <f t="shared" si="17"/>
        <v>0.49897750511247452</v>
      </c>
      <c r="F61" s="50">
        <f t="shared" si="17"/>
        <v>-4.5020463847203263E-2</v>
      </c>
      <c r="G61" s="50">
        <f t="shared" si="17"/>
        <v>0.26428571428571423</v>
      </c>
      <c r="H61" s="50">
        <f t="shared" si="17"/>
        <v>0.32429378531073438</v>
      </c>
      <c r="I61" s="50">
        <f t="shared" si="17"/>
        <v>-1.7918088737201354E-2</v>
      </c>
      <c r="J61" s="50"/>
      <c r="K61" s="50"/>
      <c r="L61" s="61"/>
      <c r="M61" s="61"/>
      <c r="N61" s="61"/>
      <c r="O61" s="62"/>
      <c r="P61" s="62"/>
    </row>
    <row r="62" spans="1:16" x14ac:dyDescent="0.3">
      <c r="A62" t="s">
        <v>202</v>
      </c>
      <c r="B62" s="7">
        <f>+Historicals!B93</f>
        <v>-2534</v>
      </c>
      <c r="C62" s="7">
        <f>+Historicals!C93</f>
        <v>-1022</v>
      </c>
      <c r="D62" s="7">
        <f>+Historicals!D93</f>
        <v>-1133</v>
      </c>
      <c r="E62" s="7">
        <f>+Historicals!E93</f>
        <v>-1243</v>
      </c>
      <c r="F62" s="7">
        <f>+Historicals!F93</f>
        <v>-1332</v>
      </c>
      <c r="G62" s="7">
        <f>+Historicals!G93</f>
        <v>-1452</v>
      </c>
      <c r="H62" s="7">
        <f>+Historicals!H93</f>
        <v>-1638</v>
      </c>
      <c r="I62" s="7">
        <f>+Historicals!I93</f>
        <v>-1837</v>
      </c>
      <c r="J62" s="7"/>
      <c r="K62" s="7"/>
      <c r="L62" s="7"/>
      <c r="M62" s="7"/>
      <c r="N62" s="7"/>
      <c r="O62" s="7"/>
      <c r="P62" s="7"/>
    </row>
    <row r="63" spans="1:16" x14ac:dyDescent="0.3">
      <c r="A63" t="s">
        <v>203</v>
      </c>
      <c r="B63" s="7"/>
      <c r="C63" s="64">
        <f>+Historicals!C87</f>
        <v>981</v>
      </c>
      <c r="D63" s="64">
        <f>+Historicals!D87</f>
        <v>1482</v>
      </c>
      <c r="E63" s="64"/>
      <c r="F63" s="64"/>
      <c r="G63" s="64">
        <f>+Historicals!G87</f>
        <v>6134</v>
      </c>
      <c r="H63" s="64"/>
      <c r="I63" s="64"/>
      <c r="J63" s="64" t="s">
        <v>220</v>
      </c>
      <c r="K63" s="64"/>
      <c r="L63" s="7"/>
      <c r="M63" s="7"/>
      <c r="N63" s="7"/>
      <c r="O63" s="7"/>
      <c r="P63" s="7"/>
    </row>
    <row r="64" spans="1:16" x14ac:dyDescent="0.3">
      <c r="A64" t="s">
        <v>204</v>
      </c>
      <c r="B64" s="7">
        <f>+Historicals!B94</f>
        <v>-899</v>
      </c>
      <c r="C64" s="7">
        <f>+Historicals!C94</f>
        <v>-22</v>
      </c>
      <c r="D64" s="7">
        <f>+Historicals!D94</f>
        <v>-29</v>
      </c>
      <c r="E64" s="7">
        <f>+Historicals!E94</f>
        <v>-55</v>
      </c>
      <c r="F64" s="7">
        <f>+Historicals!F94</f>
        <v>-50</v>
      </c>
      <c r="G64" s="7">
        <f>+Historicals!G94</f>
        <v>-58</v>
      </c>
      <c r="H64" s="7">
        <f>+Historicals!H94</f>
        <v>-136</v>
      </c>
      <c r="I64" s="7">
        <f>+Historicals!I94</f>
        <v>-151</v>
      </c>
      <c r="J64" s="7"/>
      <c r="K64" s="7"/>
      <c r="L64" s="7"/>
      <c r="M64" s="7"/>
      <c r="N64" s="7"/>
      <c r="O64" s="7"/>
      <c r="P64" s="7"/>
    </row>
    <row r="65" spans="1:16" x14ac:dyDescent="0.3">
      <c r="A65" s="30" t="s">
        <v>205</v>
      </c>
      <c r="B65" s="77">
        <f t="shared" ref="B65:I65" si="18">B60+B62+B63+B64</f>
        <v>-2919</v>
      </c>
      <c r="C65" s="77">
        <f t="shared" si="18"/>
        <v>444</v>
      </c>
      <c r="D65" s="77">
        <f t="shared" si="18"/>
        <v>809</v>
      </c>
      <c r="E65" s="77">
        <f t="shared" si="18"/>
        <v>-565</v>
      </c>
      <c r="F65" s="77">
        <f t="shared" si="18"/>
        <v>-682</v>
      </c>
      <c r="G65" s="77">
        <f t="shared" si="18"/>
        <v>5509</v>
      </c>
      <c r="H65" s="77">
        <f t="shared" si="18"/>
        <v>-602</v>
      </c>
      <c r="I65" s="77">
        <f t="shared" si="18"/>
        <v>-837</v>
      </c>
      <c r="J65" s="77"/>
      <c r="K65" s="77" t="s">
        <v>206</v>
      </c>
      <c r="L65" s="29"/>
      <c r="M65" s="29"/>
      <c r="N65" s="29"/>
      <c r="O65" s="29"/>
      <c r="P65" s="29"/>
    </row>
    <row r="66" spans="1:16" x14ac:dyDescent="0.3">
      <c r="A66" t="s">
        <v>207</v>
      </c>
      <c r="B66" s="7">
        <f>+Historicals!B96</f>
        <v>-83</v>
      </c>
      <c r="C66" s="7">
        <f>+Historicals!C96</f>
        <v>-105</v>
      </c>
      <c r="D66" s="7">
        <f>+Historicals!D96</f>
        <v>-20</v>
      </c>
      <c r="E66" s="7">
        <f>+Historicals!E96</f>
        <v>45</v>
      </c>
      <c r="F66" s="7">
        <f>+Historicals!F96</f>
        <v>-129</v>
      </c>
      <c r="G66" s="7">
        <f>+Historicals!G96</f>
        <v>-66</v>
      </c>
      <c r="H66" s="7">
        <f>+Historicals!H96</f>
        <v>143</v>
      </c>
      <c r="I66" s="7">
        <f>+Historicals!I96</f>
        <v>-143</v>
      </c>
      <c r="J66" s="7"/>
      <c r="K66" s="7"/>
      <c r="L66" s="7"/>
      <c r="M66" s="7"/>
      <c r="N66" s="7"/>
      <c r="O66" s="7"/>
      <c r="P66" s="7"/>
    </row>
    <row r="67" spans="1:16" x14ac:dyDescent="0.3">
      <c r="A67" s="30" t="s">
        <v>208</v>
      </c>
      <c r="B67" s="29">
        <f t="shared" ref="B67:I67" si="19">B56+B59+B65+B66</f>
        <v>-4499</v>
      </c>
      <c r="C67" s="29">
        <f t="shared" si="19"/>
        <v>-3018</v>
      </c>
      <c r="D67" s="29">
        <f t="shared" si="19"/>
        <v>-2698</v>
      </c>
      <c r="E67" s="29">
        <f t="shared" si="19"/>
        <v>-1695</v>
      </c>
      <c r="F67" s="29">
        <f t="shared" si="19"/>
        <v>881</v>
      </c>
      <c r="G67" s="29">
        <f t="shared" si="19"/>
        <v>4326</v>
      </c>
      <c r="H67" s="29">
        <f t="shared" si="19"/>
        <v>-4466</v>
      </c>
      <c r="I67" s="29">
        <f t="shared" si="19"/>
        <v>-9642</v>
      </c>
      <c r="J67" s="29"/>
      <c r="K67" s="29" t="s">
        <v>209</v>
      </c>
      <c r="L67" s="29"/>
      <c r="M67" s="29"/>
      <c r="N67" s="29"/>
      <c r="O67" s="29"/>
      <c r="P67" s="29"/>
    </row>
    <row r="68" spans="1:16" x14ac:dyDescent="0.3">
      <c r="A68" t="s">
        <v>210</v>
      </c>
      <c r="B68" s="84"/>
      <c r="C68" s="79">
        <f t="shared" ref="C68:I68" si="20">B69</f>
        <v>-4499</v>
      </c>
      <c r="D68" s="79">
        <f t="shared" si="20"/>
        <v>-7517</v>
      </c>
      <c r="E68" s="79">
        <f t="shared" si="20"/>
        <v>-10215</v>
      </c>
      <c r="F68" s="79">
        <f t="shared" si="20"/>
        <v>-11910</v>
      </c>
      <c r="G68" s="79">
        <f t="shared" si="20"/>
        <v>-11029</v>
      </c>
      <c r="H68" s="79">
        <f t="shared" si="20"/>
        <v>-6703</v>
      </c>
      <c r="I68" s="79">
        <f t="shared" si="20"/>
        <v>-11169</v>
      </c>
      <c r="J68" s="86" t="s">
        <v>221</v>
      </c>
      <c r="K68" t="s">
        <v>211</v>
      </c>
      <c r="L68" s="7"/>
      <c r="M68" s="7"/>
      <c r="N68" s="7"/>
      <c r="O68" s="7"/>
      <c r="P68" s="7"/>
    </row>
    <row r="69" spans="1:16" x14ac:dyDescent="0.3">
      <c r="A69" s="80" t="s">
        <v>212</v>
      </c>
      <c r="B69" s="81">
        <f t="shared" ref="B69:I69" si="21">B67+B68</f>
        <v>-4499</v>
      </c>
      <c r="C69" s="81">
        <f t="shared" si="21"/>
        <v>-7517</v>
      </c>
      <c r="D69" s="81">
        <f t="shared" si="21"/>
        <v>-10215</v>
      </c>
      <c r="E69" s="81">
        <f t="shared" si="21"/>
        <v>-11910</v>
      </c>
      <c r="F69" s="81">
        <f t="shared" si="21"/>
        <v>-11029</v>
      </c>
      <c r="G69" s="81">
        <f t="shared" si="21"/>
        <v>-6703</v>
      </c>
      <c r="H69" s="81">
        <f t="shared" si="21"/>
        <v>-11169</v>
      </c>
      <c r="I69" s="81">
        <f t="shared" si="21"/>
        <v>-20811</v>
      </c>
      <c r="K69" s="72" t="s">
        <v>213</v>
      </c>
      <c r="L69" s="19"/>
      <c r="M69" s="19"/>
      <c r="N69" s="19"/>
      <c r="O69" s="19"/>
      <c r="P69" s="19"/>
    </row>
    <row r="70" spans="1:16" x14ac:dyDescent="0.3">
      <c r="A70" s="10"/>
      <c r="B70" s="85">
        <f>+B69-B21</f>
        <v>-8351</v>
      </c>
      <c r="C70" s="85">
        <f t="shared" ref="C70:I70" si="22">+C69-C21</f>
        <v>-10655</v>
      </c>
      <c r="D70" s="85">
        <f t="shared" si="22"/>
        <v>-14023</v>
      </c>
      <c r="E70" s="85">
        <f t="shared" si="22"/>
        <v>-16159</v>
      </c>
      <c r="F70" s="85">
        <f t="shared" si="22"/>
        <v>-15495</v>
      </c>
      <c r="G70" s="85">
        <f t="shared" si="22"/>
        <v>-15051</v>
      </c>
      <c r="H70" s="85">
        <f t="shared" si="22"/>
        <v>-21058</v>
      </c>
      <c r="I70" s="85">
        <f t="shared" si="22"/>
        <v>-29385</v>
      </c>
      <c r="J70" s="75"/>
      <c r="K70" s="75"/>
      <c r="L70" s="11"/>
      <c r="M70" s="11"/>
      <c r="N70" s="11"/>
      <c r="O70" s="11"/>
      <c r="P70" s="11"/>
    </row>
    <row r="71" spans="1:16" x14ac:dyDescent="0.3">
      <c r="A71" s="10" t="s">
        <v>214</v>
      </c>
      <c r="B71" s="57">
        <f t="shared" ref="B71:I71" si="23">B21-B44</f>
        <v>-15614</v>
      </c>
      <c r="C71" s="57">
        <f t="shared" si="23"/>
        <v>-16067</v>
      </c>
      <c r="D71" s="57">
        <f t="shared" si="23"/>
        <v>-17403</v>
      </c>
      <c r="E71" s="57">
        <f t="shared" si="23"/>
        <v>-16008</v>
      </c>
      <c r="F71" s="57">
        <f t="shared" si="23"/>
        <v>-16639</v>
      </c>
      <c r="G71" s="57">
        <f t="shared" si="23"/>
        <v>-20746</v>
      </c>
      <c r="H71" s="57">
        <f t="shared" si="23"/>
        <v>-25015</v>
      </c>
      <c r="I71" s="57">
        <f t="shared" si="23"/>
        <v>-28389</v>
      </c>
      <c r="J71" s="57"/>
      <c r="K71" s="57"/>
      <c r="L71" s="57"/>
      <c r="M71" s="57"/>
      <c r="N71" s="57"/>
      <c r="O71" s="57"/>
      <c r="P71" s="57"/>
    </row>
    <row r="72" spans="1:16" x14ac:dyDescent="0.3">
      <c r="B72">
        <f t="shared" ref="B72:I72" si="24">B36+B35+B37+B39+B32-(B21+B30+B29+B28+B27+B26+B25+B22)</f>
        <v>5564</v>
      </c>
      <c r="C72">
        <f t="shared" si="24"/>
        <v>5888</v>
      </c>
      <c r="D72">
        <f t="shared" si="24"/>
        <v>6684</v>
      </c>
      <c r="E72">
        <f t="shared" si="24"/>
        <v>6480</v>
      </c>
      <c r="F72">
        <f t="shared" si="24"/>
        <v>7282</v>
      </c>
      <c r="G72">
        <f t="shared" si="24"/>
        <v>7868</v>
      </c>
      <c r="H72">
        <f t="shared" si="24"/>
        <v>8481</v>
      </c>
      <c r="I72">
        <f t="shared" si="24"/>
        <v>9729</v>
      </c>
      <c r="L72" t="s">
        <v>215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41</cp:revision>
  <dcterms:created xsi:type="dcterms:W3CDTF">2020-05-20T17:26:08Z</dcterms:created>
  <dcterms:modified xsi:type="dcterms:W3CDTF">2024-02-15T18:12:22Z</dcterms:modified>
  <dc:language>en-GB</dc:language>
</cp:coreProperties>
</file>